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 sandro\Desktop\LAGOA DOS BURITIS\02-2020 PORTICOS, PONTES E BANCOS NA ORLA LACUSTRE DA LAGOA DOS BURITIS\EDITAVEIS\ORÇAMENTO PONTES, PORTICOS E BANCOS\"/>
    </mc:Choice>
  </mc:AlternateContent>
  <bookViews>
    <workbookView xWindow="0" yWindow="0" windowWidth="28800" windowHeight="12135" activeTab="3"/>
  </bookViews>
  <sheets>
    <sheet name="Plan1" sheetId="1" r:id="rId1"/>
    <sheet name="RESUMO" sheetId="20" r:id="rId2"/>
    <sheet name="BDI" sheetId="2" r:id="rId3"/>
    <sheet name="CRONOGRAMA" sheetId="18" r:id="rId4"/>
    <sheet name="ADMINISTRAÇÃO LOCAL" sheetId="15" r:id="rId5"/>
    <sheet name="CPU" sheetId="4" r:id="rId6"/>
    <sheet name="COTAÇÃO" sheetId="19" r:id="rId7"/>
  </sheets>
  <definedNames>
    <definedName name="_xlnm.Print_Area" localSheetId="2">BDI!$A$1:$L$34</definedName>
    <definedName name="_xlnm.Print_Area" localSheetId="5">CPU!$A$1:$H$84</definedName>
    <definedName name="_xlnm.Print_Area" localSheetId="0">Plan1!$A$1:$I$174</definedName>
  </definedNames>
  <calcPr calcId="162913"/>
</workbook>
</file>

<file path=xl/calcChain.xml><?xml version="1.0" encoding="utf-8"?>
<calcChain xmlns="http://schemas.openxmlformats.org/spreadsheetml/2006/main">
  <c r="I9" i="18" l="1"/>
  <c r="I10" i="18"/>
  <c r="B11" i="18"/>
  <c r="B10" i="18"/>
  <c r="B9" i="18"/>
  <c r="B8" i="18"/>
  <c r="B7" i="18"/>
  <c r="B6" i="18"/>
  <c r="I7" i="18"/>
  <c r="I8" i="18"/>
  <c r="I11" i="18"/>
  <c r="I6" i="18"/>
  <c r="B12" i="20"/>
  <c r="B11" i="20"/>
  <c r="B10" i="20"/>
  <c r="B9" i="20"/>
  <c r="B8" i="20"/>
  <c r="B7" i="20"/>
  <c r="H164" i="1" l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G146" i="1" l="1"/>
  <c r="H146" i="1" s="1"/>
  <c r="H145" i="1"/>
  <c r="I145" i="1" s="1"/>
  <c r="H144" i="1"/>
  <c r="I144" i="1" s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G123" i="1"/>
  <c r="H123" i="1" s="1"/>
  <c r="H124" i="1"/>
  <c r="H122" i="1"/>
  <c r="I122" i="1" s="1"/>
  <c r="H121" i="1"/>
  <c r="I121" i="1" s="1"/>
  <c r="G69" i="1"/>
  <c r="H69" i="1" s="1"/>
  <c r="I69" i="1" s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G97" i="1"/>
  <c r="H97" i="1" s="1"/>
  <c r="H96" i="1"/>
  <c r="I96" i="1" s="1"/>
  <c r="H95" i="1"/>
  <c r="I95" i="1" s="1"/>
  <c r="H39" i="1"/>
  <c r="I39" i="1" s="1"/>
  <c r="H38" i="1"/>
  <c r="I38" i="1" s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8" i="1"/>
  <c r="I68" i="1" s="1"/>
  <c r="H67" i="1"/>
  <c r="I67" i="1" s="1"/>
  <c r="G40" i="1"/>
  <c r="H40" i="1" s="1"/>
  <c r="I40" i="1" s="1"/>
  <c r="H82" i="4"/>
  <c r="H78" i="4"/>
  <c r="H79" i="4"/>
  <c r="H80" i="4"/>
  <c r="H81" i="4"/>
  <c r="H77" i="4"/>
  <c r="H66" i="4"/>
  <c r="H67" i="4"/>
  <c r="H68" i="4"/>
  <c r="H69" i="4"/>
  <c r="H70" i="4"/>
  <c r="H71" i="4"/>
  <c r="H72" i="4"/>
  <c r="H65" i="4"/>
  <c r="H59" i="4"/>
  <c r="H60" i="4"/>
  <c r="H61" i="4" s="1"/>
  <c r="H58" i="4"/>
  <c r="H54" i="4"/>
  <c r="H53" i="4"/>
  <c r="H52" i="4"/>
  <c r="I146" i="1" l="1"/>
  <c r="I123" i="1"/>
  <c r="I97" i="1"/>
  <c r="H73" i="4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93" i="1" l="1"/>
  <c r="I119" i="1"/>
  <c r="I165" i="1"/>
  <c r="I142" i="1"/>
  <c r="C12" i="20" l="1"/>
  <c r="C11" i="18"/>
  <c r="H11" i="18" s="1"/>
  <c r="C11" i="20"/>
  <c r="C10" i="18"/>
  <c r="C10" i="20"/>
  <c r="C9" i="18"/>
  <c r="C8" i="18"/>
  <c r="C9" i="20"/>
  <c r="H9" i="1"/>
  <c r="I9" i="1" s="1"/>
  <c r="H10" i="1"/>
  <c r="I10" i="1" s="1"/>
  <c r="G11" i="1"/>
  <c r="H11" i="1" s="1"/>
  <c r="F10" i="18" l="1"/>
  <c r="J10" i="18" s="1"/>
  <c r="H10" i="18"/>
  <c r="H9" i="18"/>
  <c r="F9" i="18"/>
  <c r="J9" i="18" s="1"/>
  <c r="I11" i="1"/>
  <c r="H64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6" i="4"/>
  <c r="H45" i="4"/>
  <c r="H42" i="4"/>
  <c r="H43" i="4"/>
  <c r="H44" i="4"/>
  <c r="H41" i="4"/>
  <c r="F4" i="19"/>
  <c r="J5" i="15" l="1"/>
  <c r="J4" i="15"/>
  <c r="D15" i="2"/>
  <c r="C21" i="2" s="1"/>
  <c r="J6" i="15" l="1"/>
  <c r="I4" i="1"/>
  <c r="H35" i="1" l="1"/>
  <c r="I35" i="1" s="1"/>
  <c r="H27" i="1"/>
  <c r="I27" i="1" s="1"/>
  <c r="H19" i="1"/>
  <c r="I19" i="1" s="1"/>
  <c r="H22" i="1"/>
  <c r="I22" i="1" s="1"/>
  <c r="H14" i="1"/>
  <c r="I14" i="1" s="1"/>
  <c r="H12" i="1"/>
  <c r="I12" i="1" s="1"/>
  <c r="H34" i="1"/>
  <c r="I34" i="1" s="1"/>
  <c r="H26" i="1"/>
  <c r="I26" i="1" s="1"/>
  <c r="H18" i="1"/>
  <c r="I18" i="1" s="1"/>
  <c r="H30" i="1"/>
  <c r="I30" i="1" s="1"/>
  <c r="H33" i="1"/>
  <c r="I33" i="1" s="1"/>
  <c r="H25" i="1"/>
  <c r="I25" i="1" s="1"/>
  <c r="H17" i="1"/>
  <c r="I17" i="1" s="1"/>
  <c r="H23" i="1"/>
  <c r="I23" i="1" s="1"/>
  <c r="H21" i="1"/>
  <c r="I21" i="1" s="1"/>
  <c r="H28" i="1"/>
  <c r="I28" i="1" s="1"/>
  <c r="H32" i="1"/>
  <c r="I32" i="1" s="1"/>
  <c r="H24" i="1"/>
  <c r="H16" i="1"/>
  <c r="I16" i="1" s="1"/>
  <c r="H15" i="1"/>
  <c r="I15" i="1" s="1"/>
  <c r="H13" i="1"/>
  <c r="I13" i="1" s="1"/>
  <c r="H20" i="1"/>
  <c r="I20" i="1" s="1"/>
  <c r="H31" i="1"/>
  <c r="I31" i="1" s="1"/>
  <c r="H29" i="1"/>
  <c r="I24" i="1"/>
  <c r="I29" i="1" l="1"/>
  <c r="I36" i="1" s="1"/>
  <c r="I64" i="1"/>
  <c r="I57" i="1"/>
  <c r="I51" i="1"/>
  <c r="I44" i="1"/>
  <c r="I56" i="1"/>
  <c r="I43" i="1"/>
  <c r="I55" i="1"/>
  <c r="I54" i="1"/>
  <c r="I41" i="1"/>
  <c r="I60" i="1"/>
  <c r="I47" i="1"/>
  <c r="I63" i="1"/>
  <c r="I50" i="1"/>
  <c r="I62" i="1"/>
  <c r="I49" i="1"/>
  <c r="I61" i="1"/>
  <c r="I42" i="1"/>
  <c r="I48" i="1"/>
  <c r="I53" i="1"/>
  <c r="I59" i="1"/>
  <c r="I46" i="1"/>
  <c r="I58" i="1"/>
  <c r="I52" i="1"/>
  <c r="I45" i="1"/>
  <c r="C6" i="18" l="1"/>
  <c r="C7" i="20"/>
  <c r="I65" i="1"/>
  <c r="F8" i="18"/>
  <c r="I167" i="1" l="1"/>
  <c r="C7" i="18"/>
  <c r="C8" i="20"/>
  <c r="C13" i="20"/>
  <c r="D7" i="20" s="1"/>
  <c r="H8" i="18"/>
  <c r="J8" i="18" s="1"/>
  <c r="C14" i="18"/>
  <c r="F6" i="18"/>
  <c r="H6" i="18"/>
  <c r="H7" i="18" l="1"/>
  <c r="F7" i="18"/>
  <c r="J7" i="18" s="1"/>
  <c r="D9" i="18"/>
  <c r="D10" i="18"/>
  <c r="D8" i="20"/>
  <c r="D9" i="20"/>
  <c r="D12" i="20"/>
  <c r="D11" i="20"/>
  <c r="D10" i="20"/>
  <c r="J6" i="18"/>
  <c r="F11" i="18"/>
  <c r="H13" i="18"/>
  <c r="G13" i="18" s="1"/>
  <c r="D7" i="18"/>
  <c r="D6" i="18"/>
  <c r="D11" i="18"/>
  <c r="D8" i="18"/>
  <c r="D13" i="20" l="1"/>
  <c r="D14" i="18"/>
  <c r="J11" i="18"/>
  <c r="J13" i="18"/>
  <c r="F13" i="18"/>
  <c r="F14" i="18" l="1"/>
  <c r="H14" i="18" s="1"/>
  <c r="E13" i="18"/>
  <c r="I13" i="18" s="1"/>
  <c r="E14" i="18" l="1"/>
  <c r="G14" i="18" s="1"/>
</calcChain>
</file>

<file path=xl/sharedStrings.xml><?xml version="1.0" encoding="utf-8"?>
<sst xmlns="http://schemas.openxmlformats.org/spreadsheetml/2006/main" count="1146" uniqueCount="418">
  <si>
    <t>SINAPI</t>
  </si>
  <si>
    <t>PLACA DE OBRA EM CHAPA DE ACO GALVANIZADO</t>
  </si>
  <si>
    <t>m²</t>
  </si>
  <si>
    <t>1.2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</si>
  <si>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</si>
  <si>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</si>
  <si>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</si>
  <si>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</si>
  <si>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</si>
  <si>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</si>
  <si>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</si>
  <si>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</si>
  <si>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</si>
  <si>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m³</t>
  </si>
  <si>
    <t xml:space="preserve">ADMINISTRAÇÃO LOCAL DE OBRA </t>
  </si>
  <si>
    <t>SUB-TOTAL</t>
  </si>
  <si>
    <t>M</t>
  </si>
  <si>
    <t>2.1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</si>
  <si>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</si>
  <si>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</si>
  <si>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</si>
  <si>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</si>
  <si>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</si>
  <si>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</si>
  <si>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</si>
  <si>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</si>
  <si>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</si>
  <si>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CÁLCULO DE BDI DETALHADO</t>
  </si>
  <si>
    <t>Conforme Acórdão nº. 2622 de 25 de setembro de 2013 do T.C.U.</t>
  </si>
  <si>
    <t>Administração Central (AC)</t>
  </si>
  <si>
    <t>Riscos ®</t>
  </si>
  <si>
    <t>Seguro e Garantia (S)</t>
  </si>
  <si>
    <t>Despesas Financeiras ( DF )</t>
  </si>
  <si>
    <t>Lucro ( L )</t>
  </si>
  <si>
    <t>Impostos - Tributos ( I )</t>
  </si>
  <si>
    <t>COFINS</t>
  </si>
  <si>
    <t>PIS</t>
  </si>
  <si>
    <t>ISS</t>
  </si>
  <si>
    <t>CPRB</t>
  </si>
  <si>
    <t>Total =</t>
  </si>
  <si>
    <t>Onde:</t>
  </si>
  <si>
    <t>AC = taxa de Administração Central;</t>
  </si>
  <si>
    <t>S = taxa de seguros;</t>
  </si>
  <si>
    <t>R = taxa de riscos;</t>
  </si>
  <si>
    <t>G = taxa de garantias;</t>
  </si>
  <si>
    <t>DF = taxa das despesas financeiras;</t>
  </si>
  <si>
    <t>L = taxa de lucro;</t>
  </si>
  <si>
    <t>I = taxa de tributos/impostos (PIS, COFINS, ISSQN);</t>
  </si>
  <si>
    <t>Tipo</t>
  </si>
  <si>
    <t>Composição</t>
  </si>
  <si>
    <t>Composição Auxiliar</t>
  </si>
  <si>
    <t>SEDI - SERVIÇOS DIVERSOS</t>
  </si>
  <si>
    <t>H</t>
  </si>
  <si>
    <t>SERVENTE COM ENCARGOS COMPLEMENTARES</t>
  </si>
  <si>
    <t>KG</t>
  </si>
  <si>
    <t>IMPERMEABILIZACAO DE ESTRUTURAS ENTERRADAS, COM TINTA ASFALTICA, DUAS DEMAOS.</t>
  </si>
  <si>
    <t>1</t>
  </si>
  <si>
    <t>2</t>
  </si>
  <si>
    <t>Insumo</t>
  </si>
  <si>
    <t>90778</t>
  </si>
  <si>
    <t>ENGENHEIRO CIVIL DE OBRA PLENO COM ENCARGOS COMPLEMENTARES</t>
  </si>
  <si>
    <t>90780</t>
  </si>
  <si>
    <t>MESTRE DE OBRAS COM ENCARGOS COMPLEMENTARES</t>
  </si>
  <si>
    <t>COMPOSIÇÃO ADMINISTRAÇÃO LOCAL</t>
  </si>
  <si>
    <t>Total (mês)</t>
  </si>
  <si>
    <t>3.2</t>
  </si>
  <si>
    <t>OBRA:</t>
  </si>
  <si>
    <t>LOCAL:</t>
  </si>
  <si>
    <t>PROP.</t>
  </si>
  <si>
    <t>PLANILHA ORÇAMENTÁRIA</t>
  </si>
  <si>
    <t>BDI</t>
  </si>
  <si>
    <t>3.1</t>
  </si>
  <si>
    <t>ITEM</t>
  </si>
  <si>
    <t>SERVIÇOS</t>
  </si>
  <si>
    <t>CRONOGRAMA FÍSICO - FINANCEIRO</t>
  </si>
  <si>
    <t>DIAS CONSECUTIVOS</t>
  </si>
  <si>
    <t>DISCRIMINAÇÃO</t>
  </si>
  <si>
    <t>TOTAL</t>
  </si>
  <si>
    <t>PESO</t>
  </si>
  <si>
    <t>Fase 1 - 30 dias</t>
  </si>
  <si>
    <t>Fase 2 - 60 dias</t>
  </si>
  <si>
    <t>ACUMULADO</t>
  </si>
  <si>
    <t>(R$)</t>
  </si>
  <si>
    <t>%</t>
  </si>
  <si>
    <t>VALOR</t>
  </si>
  <si>
    <t>FATURAMENTO SIMPLES</t>
  </si>
  <si>
    <t>FATURAMENTO ACUMULADO</t>
  </si>
  <si>
    <t>VALOR TOTAL S/ BDI</t>
  </si>
  <si>
    <t>Valor Unit S/BDI</t>
  </si>
  <si>
    <t>TABELA DE REFERENCIA (NÃO DESONERADA)</t>
  </si>
  <si>
    <t xml:space="preserve">_______________________________________________________________
THIAGO GIANELLI LOPES CREA Nº 1213266114
</t>
  </si>
  <si>
    <t xml:space="preserve"> 74209/001 </t>
  </si>
  <si>
    <t xml:space="preserve"> 93358 </t>
  </si>
  <si>
    <t>ESCAVAÇÃO MANUAL DE VALA COM PROFUNDIDADE MENOR OU IGUAL A 1,30 M. AF_03/2016</t>
  </si>
  <si>
    <t xml:space="preserve"> 74106/001 </t>
  </si>
  <si>
    <t>Próprio</t>
  </si>
  <si>
    <t>COMPOSIÇÃO</t>
  </si>
  <si>
    <t>TOTAL GERAL:</t>
  </si>
  <si>
    <t>3.12</t>
  </si>
  <si>
    <t>3.13</t>
  </si>
  <si>
    <t>3.14</t>
  </si>
  <si>
    <t>3.15</t>
  </si>
  <si>
    <t>3.16</t>
  </si>
  <si>
    <t>3.17</t>
  </si>
  <si>
    <t>3.18</t>
  </si>
  <si>
    <t>2.0</t>
  </si>
  <si>
    <t>1.0</t>
  </si>
  <si>
    <t>Quant. =&gt;</t>
  </si>
  <si>
    <t>Preço Total =&gt;</t>
  </si>
  <si>
    <t xml:space="preserve">Orla Lacoustre Lagoa dos Buritis </t>
  </si>
  <si>
    <t>PREFEITURA DE ÁGUA BOA</t>
  </si>
  <si>
    <r>
      <t xml:space="preserve">_______________________________________________________________
</t>
    </r>
    <r>
      <rPr>
        <sz val="10"/>
        <rFont val="Arial"/>
        <family val="2"/>
      </rPr>
      <t>THIAGO GIANELLI LOPES CREA Nº 1213266114</t>
    </r>
    <r>
      <rPr>
        <sz val="10"/>
        <rFont val="Calibri"/>
        <family val="2"/>
        <scheme val="minor"/>
      </rPr>
      <t xml:space="preserve">
</t>
    </r>
  </si>
  <si>
    <t>un</t>
  </si>
  <si>
    <t>3.19</t>
  </si>
  <si>
    <t>3.20</t>
  </si>
  <si>
    <t>3.21</t>
  </si>
  <si>
    <t>3.22</t>
  </si>
  <si>
    <t>PONTE 1</t>
  </si>
  <si>
    <t>COTAÇÃO</t>
  </si>
  <si>
    <t>DESCRIÇÃO DO SERVIÇO OU FORNECIMENTO</t>
  </si>
  <si>
    <t>UNIDADE</t>
  </si>
  <si>
    <t>PREÇO REFERENCIAL</t>
  </si>
  <si>
    <t>NOME DA EMPRESA FORNECEDORA</t>
  </si>
  <si>
    <t>DATA COTAÇÃO</t>
  </si>
  <si>
    <t>PREÇO COTADO</t>
  </si>
  <si>
    <t>ESPECIFICAÇÃO TÉCNICA:</t>
  </si>
  <si>
    <t>SINAPI - 11/2019 - Mato Grosso
SICRO3 - 04/2019 - Mato Grosso</t>
  </si>
  <si>
    <t xml:space="preserve"> 73686 </t>
  </si>
  <si>
    <t>LOCACAO DA OBRA, COM USO DE EQUIPAMENTOS TOPOGRAFICOS, INCLUSIVE NIVELADOR</t>
  </si>
  <si>
    <t xml:space="preserve"> 100577 </t>
  </si>
  <si>
    <t>REGULARIZAÇÃO E COMPACTAÇÃO DE SUBLEITO DE SOLO PREDOMINANTEMENTE ARENOSO. AF_11/2019</t>
  </si>
  <si>
    <t xml:space="preserve"> 74007/002 </t>
  </si>
  <si>
    <t>FORMA TABUAS MADEIRA 3A P/ PECAS CONCRETO ARM, REAPR 2X, INCL MONTAGEM E DESMONTAGEM.</t>
  </si>
  <si>
    <t xml:space="preserve"> 94962 </t>
  </si>
  <si>
    <t>CONCRETO MAGRO PARA LASTRO, TRAÇO 1:4,5:4,5 (CIMENTO/ AREIA MÉDIA/ BRITA 1)  - PREPARO MECÂNICO COM BETONEIRA 400 L. AF_07/2016</t>
  </si>
  <si>
    <t xml:space="preserve"> 74254/002 </t>
  </si>
  <si>
    <t>ARMACAO ACO CA-50, DIAM. 6,3 (1/4) À 12,5MM(1/2) -FORNECIMENTO/ CORTE(PERDA DE 10%) / DOBRA / COLOCAÇÃO.</t>
  </si>
  <si>
    <t xml:space="preserve"> 92722 </t>
  </si>
  <si>
    <t xml:space="preserve"> 90808 </t>
  </si>
  <si>
    <t xml:space="preserve"> 5914479 </t>
  </si>
  <si>
    <t>SICRO3</t>
  </si>
  <si>
    <t>Transporte com caminhão carroceria de 15 t - rodovia pavimentada</t>
  </si>
  <si>
    <t>tkm</t>
  </si>
  <si>
    <t>LANÇAMENTO DE VIGA METÁLICA PARA PONTE - FORNECIMENTO E MONTAGEM (EXCLUSIVE TRANSPORTE)</t>
  </si>
  <si>
    <t xml:space="preserve"> 5915324 </t>
  </si>
  <si>
    <t>Transporte com caminhão carroceria de 5 t - rodovia pavimentada</t>
  </si>
  <si>
    <t xml:space="preserve"> 0307817 </t>
  </si>
  <si>
    <t>SOLDA FILETE PERFIL DE ACO</t>
  </si>
  <si>
    <t>ESTRUTURA DE MADEIRA ROLIÇA Ø 200MM DICOTILEDÔNEA C-20 PARA PONTE</t>
  </si>
  <si>
    <t>ESTRUTURA DE MADEIRA ROLIÇA Ø 80MM DICOTILEDÔNEA C-20 PARA PONTE</t>
  </si>
  <si>
    <t xml:space="preserve">    m³</t>
  </si>
  <si>
    <t xml:space="preserve"> 74121/001 </t>
  </si>
  <si>
    <t>JUNTA DE DILATACAO PARA IMPERMEABILIZACAO, COM SELANTE ELASTICO MONOCOMPONENTE A BASE DE POLIURETANO, DIMENSOES 1X1CM.</t>
  </si>
  <si>
    <t>LIGAÇÕES MADEIRA-AÇO C/ BARRA ROSCADAS D=1/2" COM ARRUELAS, PORCAS E CONTRAPORCAS</t>
  </si>
  <si>
    <t xml:space="preserve"> 74064/001 </t>
  </si>
  <si>
    <t>FUNDO ANTICORROSIVO A BASE DE OXIDO DE FERRO (ZARCAO), DUAS DEMAOS</t>
  </si>
  <si>
    <t xml:space="preserve"> 79460 </t>
  </si>
  <si>
    <t>PINTURA EPOXI, DUAS DEMAOS</t>
  </si>
  <si>
    <t xml:space="preserve"> 84679 </t>
  </si>
  <si>
    <t>PINTURA IMUNIZANTE PARA MADEIRA, DUAS DEMAOS</t>
  </si>
  <si>
    <t xml:space="preserve"> 6082 </t>
  </si>
  <si>
    <t>PINTURA EM VERNIZ SINTETICO BRILHANTE EM MADEIRA, TRES DEMAOS</t>
  </si>
  <si>
    <t>CONCRETAGEM , FCK = 25 MPA, COM USO DE BOMBA EM EDIFICAÇÃO COM SEÇÃO MÉDIA DE PILARES MAIOR QUE 0,25 M² - LANÇAMENTO, ADENSAMENTO E ACABAMENTO. AF_12/2015</t>
  </si>
  <si>
    <t>ESTACA HÉLICE CONTÍNUA, DIÂMETRO DE 20 CM, COMPRIMENTO TOTAL ATÉ 15 M, PERFURATRIZ COM TORQUE DE 170 KN.M (EXCLUSIVE MOBILIZAÇÃO E DESMOBILIZAÇÃO). AF_02/2015</t>
  </si>
  <si>
    <t>Apoio de neoprene fretado 10 x 12 x 35 mm com capacidade de 300 KN para estruturas - fornecimento e instalação.</t>
  </si>
  <si>
    <t>MONTADOR DE ESTRUTURA METÁLICA COM ENCARGOS COMPLEMENTARES</t>
  </si>
  <si>
    <t>AJUDANTE DE ESTRUTURA METÁLICA COM ENCARGOS COMPLEMENTARES</t>
  </si>
  <si>
    <t>GUINDASTE HIDRÁULICO AUTOPROPELIDO, COM LANÇA TELESCÓPICA 28,80 M, CAPACIDADE MÁXIMA 30 T, POTÊNCIA 97 KW, TRAÇÃO 4 X 4 - CHP DIURNO. AF_11/2014</t>
  </si>
  <si>
    <t>CHP</t>
  </si>
  <si>
    <t>SOLDADOR COM ENCARGOS COMPLEMENTARES</t>
  </si>
  <si>
    <t>AJUDANTE ESPECIALIZADO COM ENCARGOS COMPLEMENTARES</t>
  </si>
  <si>
    <t>SBC</t>
  </si>
  <si>
    <t>SOLDA-ELETRODO OK 4804 AWS 7018 5,0mm 3/16" (lata 25kg)</t>
  </si>
  <si>
    <t>MAQUINA SOLDA ELETR.SMASHWELD 180 BANTAN 3,5kVA (19064)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</si>
  <si>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</si>
  <si>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</si>
  <si>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</si>
  <si>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</si>
  <si>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>MADEIRA ROLICA TRATADA, EUCALIPTO OU EQUIVALENTE DA REGIAO, H = 6,5 M, D = 25 A 29 CM</t>
  </si>
  <si>
    <t>MADEIRA ROLICA TRATADA, EUCALIPTO OU EQUIVALENTE DA REGIAO, H = 6 M, D = 16 A 19 CM</t>
  </si>
  <si>
    <t>MADEIRA SERRADA NAO APARELHADA DE PINUS, MISTA OU EQUIVALENTE DA REGIAO</t>
  </si>
  <si>
    <t>CPU - COMPOSIÇÃO DE PREÇO UNITARIO</t>
  </si>
  <si>
    <t>PERFIL "I" DE ACO LAMINADO, "W" 310 X 21,0</t>
  </si>
  <si>
    <t>CPU</t>
  </si>
  <si>
    <t>LEROY MERLIM</t>
  </si>
  <si>
    <t>CCP PARAFUSOS E FERRAMENTAS</t>
  </si>
  <si>
    <t>BARRA ROSCADA 1/2"</t>
  </si>
  <si>
    <t>DUTRA MAQUINAS</t>
  </si>
  <si>
    <t>PORCA ZINCADA, SEXTAVADA, DIAMETRO 1/2"</t>
  </si>
  <si>
    <t>UN</t>
  </si>
  <si>
    <t>ARRUELA ACO 1/2"</t>
  </si>
  <si>
    <t>BARRA ROSCADA 1/2" - 1M</t>
  </si>
  <si>
    <t>BARRA ROSCADA  1/2" - 1M</t>
  </si>
  <si>
    <t>3.23</t>
  </si>
  <si>
    <t>3.24</t>
  </si>
  <si>
    <t xml:space="preserve">TABLADO EM MADEIRA SERRADA (CONIFERAS), C-20 </t>
  </si>
  <si>
    <t>PONTE 2</t>
  </si>
  <si>
    <t>4.0</t>
  </si>
  <si>
    <t>3.0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</si>
  <si>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</si>
  <si>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</si>
  <si>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</si>
  <si>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</si>
  <si>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</si>
  <si>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</si>
  <si>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</si>
  <si>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</si>
  <si>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</si>
  <si>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</si>
  <si>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</si>
  <si>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</si>
  <si>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</si>
  <si>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</si>
  <si>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</si>
  <si>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</si>
  <si>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</si>
  <si>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</si>
  <si>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</si>
  <si>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</si>
  <si>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</si>
  <si>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</si>
  <si>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</si>
  <si>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</si>
  <si>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Planilha Orçamentária Resumida</t>
  </si>
  <si>
    <t>Peso (%)</t>
  </si>
  <si>
    <t>Total Geral</t>
  </si>
  <si>
    <t>__________________________________
THIAGO GIANELLI LOPES CREA Nº 1213266114</t>
  </si>
  <si>
    <t>Quant. Total</t>
  </si>
  <si>
    <t>1H*2DIAS*4SEMANAS*2 MESES</t>
  </si>
  <si>
    <t xml:space="preserve">                                                     3H*4DIAS*4SEMANAS*2MESES   </t>
  </si>
  <si>
    <t>PÓRTICO 1</t>
  </si>
  <si>
    <t xml:space="preserve"> 74077/002 </t>
  </si>
  <si>
    <t>LOCACAO CONVENCIONAL DE OBRA, ATRAVÉS DE GABARITO DE TABUAS CORRIDAS PONTALETADAS, COM REAPROVEITAMENTO DE 10 VEZES.</t>
  </si>
  <si>
    <t xml:space="preserve"> 96543 </t>
  </si>
  <si>
    <t>ARMAÇÃO DE BLOCO, VIGA BALDRAME E SAPATA UTILIZANDO AÇO CA-60 DE 5 MM - MONTAGEM. AF_06/2017</t>
  </si>
  <si>
    <t xml:space="preserve"> 96546 </t>
  </si>
  <si>
    <t>ARMAÇÃO DE BLOCO, VIGA BALDRAME OU SAPATA UTILIZANDO AÇO CA-50 DE 10 MM - MONTAGEM. AF_06/2017</t>
  </si>
  <si>
    <t xml:space="preserve"> 96547 </t>
  </si>
  <si>
    <t>ARMAÇÃO DE BLOCO, VIGA BALDRAME OU SAPATA UTILIZANDO AÇO CA-50 DE 12,5 MM - MONTAGEM. AF_06/2017</t>
  </si>
  <si>
    <t xml:space="preserve"> 96532 </t>
  </si>
  <si>
    <t>FABRICAÇÃO, MONTAGEM E DESMONTAGEM DE FÔRMA PARA SAPATA, EM MADEIRA SERRADA, E=25 MM, 2 UTILIZAÇÕES. AF_06/2017</t>
  </si>
  <si>
    <t xml:space="preserve"> 96558 </t>
  </si>
  <si>
    <t>CONCRETAGEM DE SAPATAS, FCK 30 MPA, COM USO DE BOMBA  LANÇAMENTO, ADENSAMENTO E ACABAMENTO. AF_11/2016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</si>
  <si>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</si>
  <si>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</si>
  <si>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92783 </t>
  </si>
  <si>
    <t>ARMAÇÃO DE UMA ESTRUTURA CONVENCIONAL DE CONCRETO ARMADO EM UMA EDIFICAÇÃO TÉRREA OU SOBRADO UTILIZANDO AÇO CA-60 DE 4,2 MM - MONTAGEM. AF_12/2015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</si>
  <si>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</si>
  <si>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</si>
  <si>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</si>
  <si>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</si>
  <si>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</si>
  <si>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</si>
  <si>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</si>
  <si>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</si>
  <si>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92264 </t>
  </si>
  <si>
    <t>FABRICAÇÃO DE FÔRMA PARA PILARES E ESTRUTURAS SIMILARES, EM CHAPA DE MADEIRA COMPENSADA PLASTIFICADA, E = 18 MM. AF_12/2015</t>
  </si>
  <si>
    <t xml:space="preserve"> 92430 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</si>
  <si>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</si>
  <si>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 xml:space="preserve"> 92720 </t>
  </si>
  <si>
    <t>CONCRETAGEM DE PILARES, FCK = 25 MPA, COM USO DE BOMBA EM EDIFICAÇÃO COM SEÇÃO MÉDIA DE PILARES MENOR OU IGUAL A 0,25 M² - LANÇAMENTO, ADENSAMENTO E ACABAMENTO. AF_12/2015</t>
  </si>
  <si>
    <t xml:space="preserve"> 87775 </t>
  </si>
  <si>
    <t>EMBOÇO OU MASSA ÚNICA EM ARGAMASSA TRAÇO 1:2:8, PREPARO MECÂNICO COM BETONEIRA 400 L, APLICADA MANUALMENTE EM PANOS DE FACHADA COM PRESENÇA DE VÃOS, ESPESSURA DE 25 MM. AF_06/2014</t>
  </si>
  <si>
    <t xml:space="preserve"> 95305 </t>
  </si>
  <si>
    <t>TEXTURA ACRÍLICA, APLICAÇÃO MANUAL EM PAREDE, UMA DEMÃO. AF_09/2016</t>
  </si>
  <si>
    <t xml:space="preserve"> 88489 </t>
  </si>
  <si>
    <t>APLICAÇÃO MANUAL DE PINTURA COM TINTA LÁTEX ACRÍLICA EM PAREDES, DUAS DEMÃOS. AF_06/2014</t>
  </si>
  <si>
    <t xml:space="preserve"> 87260 </t>
  </si>
  <si>
    <t>REVESTIMENTO CERÂMICO PARA PISO COM PLACAS TIPO PORCELANATO ROYAL GRES GRES FOREST ACETINADO RETIFICADO C:74cm x L:19cm bege</t>
  </si>
  <si>
    <t>Cabo em aço galvanizado com alma de aço, diâmetro de 5/16´ (7,94 mm)</t>
  </si>
  <si>
    <t>m</t>
  </si>
  <si>
    <t>LIMPEZA FINAL DA OBRA</t>
  </si>
  <si>
    <t>PORTICO 2</t>
  </si>
  <si>
    <t>5.0</t>
  </si>
  <si>
    <t>BANCO 1</t>
  </si>
  <si>
    <t>5.1</t>
  </si>
  <si>
    <t>5.2</t>
  </si>
  <si>
    <t>5.3</t>
  </si>
  <si>
    <t>ARMAÇÃO DE BLOCO, VIGA BALDRAME E SAPATA UTILIZANDO AÇO CA-60 DE 4,2 MM - MONTAGEM. AF_06/2017</t>
  </si>
  <si>
    <t>5.4</t>
  </si>
  <si>
    <t xml:space="preserve"> 96544 </t>
  </si>
  <si>
    <t>ARMAÇÃO DE BLOCO, VIGA BALDRAME OU SAPATA UTILIZANDO AÇO CA-50 DE 6,3 MM - MONTAGEM. AF_06/2017</t>
  </si>
  <si>
    <t>5.5</t>
  </si>
  <si>
    <t xml:space="preserve"> 96545 </t>
  </si>
  <si>
    <t>ARMAÇÃO DE BLOCO, VIGA BALDRAME OU SAPATA UTILIZANDO AÇO CA-50 DE 8 MM - MONTAGEM. AF_06/2017</t>
  </si>
  <si>
    <t>5.6</t>
  </si>
  <si>
    <t xml:space="preserve"> 96531 </t>
  </si>
  <si>
    <t>FABRICAÇÃO, MONTAGEM E DESMONTAGEM DE FÔRMA PARA BLOCO DE COROAMENTO, EM MADEIRA SERRADA, E=25 MM, 2 UTILIZAÇÕES. AF_06/2017</t>
  </si>
  <si>
    <t>5.7</t>
  </si>
  <si>
    <t>5.8</t>
  </si>
  <si>
    <t>5.9</t>
  </si>
  <si>
    <t>ARMAÇÃO DE PILAR OU VIGA DE UMA ESTRUTURA CONVENCIONAL DE CONCRETO ARMADO EM UMA EDIFICAÇÃO TÉRREA OU SOBRADO UTILIZANDO AÇO CA-60 DE 4,2 MM - MONTAGEM. AF_12/2015</t>
  </si>
  <si>
    <t>5.10</t>
  </si>
  <si>
    <t>5.11</t>
  </si>
  <si>
    <t>5.12</t>
  </si>
  <si>
    <t>5.13</t>
  </si>
  <si>
    <t>5.14</t>
  </si>
  <si>
    <t>5.15</t>
  </si>
  <si>
    <t>FERRO REDONDO 1/2" MR -250 - FORNECIMENTO E INSTALAÇÃO</t>
  </si>
  <si>
    <t>5.16</t>
  </si>
  <si>
    <t>ESTUCAMENTO, POLIMENTO  E PINTURA HIDROFUGANTE  DE ESTRUTURA DE CONCRETO APARENTE</t>
  </si>
  <si>
    <t>M²</t>
  </si>
  <si>
    <t>5.17</t>
  </si>
  <si>
    <t xml:space="preserve"> 95468 </t>
  </si>
  <si>
    <t>PINTURA ESMALTE BRILHANTE (2 DEMAOS) SOBRE SUPERFICIE METALICA, INCLUSIVE PROTECAO COM ZARCAO (1 DEMAO)</t>
  </si>
  <si>
    <t>5.18</t>
  </si>
  <si>
    <t>6.0</t>
  </si>
  <si>
    <t>BANCO 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</si>
  <si>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</si>
  <si>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</si>
  <si>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</si>
  <si>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</si>
  <si>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</si>
  <si>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</si>
  <si>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</si>
  <si>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</si>
  <si>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</si>
  <si>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</si>
  <si>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</si>
  <si>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</si>
  <si>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</si>
  <si>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</si>
  <si>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</si>
  <si>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</si>
  <si>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</si>
  <si>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</si>
  <si>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Ferro redondo 1/2" MR-250 - FORNECIMENTO E INSTALAÇÃO</t>
  </si>
  <si>
    <t xml:space="preserve"> 88245 </t>
  </si>
  <si>
    <t>ARMADOR COM ENCARGOS COMPLEMENTARES</t>
  </si>
  <si>
    <t xml:space="preserve"> 88238 </t>
  </si>
  <si>
    <t>AJUDANTE DE ARMADOR COM ENCARGOS COMPLEMENTARES</t>
  </si>
  <si>
    <t xml:space="preserve"> 1326 </t>
  </si>
  <si>
    <t>AGETOP CIVIL</t>
  </si>
  <si>
    <t>ESTRUTURA METALICA MR250 / ASTM A36  - COTAÇÃO</t>
  </si>
  <si>
    <t>Kg</t>
  </si>
  <si>
    <t xml:space="preserve"> 88242 </t>
  </si>
  <si>
    <t>AJUDANTE DE PEDREIRO COM ENCARGOS COMPLEMENTARES</t>
  </si>
  <si>
    <t xml:space="preserve"> 88309 </t>
  </si>
  <si>
    <t>PEDREIRO COM ENCARGOS COMPLEMENTARES</t>
  </si>
  <si>
    <t xml:space="preserve"> 73978/001 </t>
  </si>
  <si>
    <t>PINTURA HIDROFUGANTE COM SILICONE SOBRE PISO CIMENTADO, UMA DEMAO</t>
  </si>
  <si>
    <t xml:space="preserve"> 00001379 </t>
  </si>
  <si>
    <t>CIMENTO PORTLAND COMPOSTO CP II-32</t>
  </si>
  <si>
    <t xml:space="preserve"> 00001380 </t>
  </si>
  <si>
    <t>CIMENTO BRANCO</t>
  </si>
  <si>
    <t xml:space="preserve"> 00026019 </t>
  </si>
  <si>
    <t>DISCO DE DESBASTE PARA METAL FERROSO EM GERAL, COM TRES TELAS,  9 X 1/4 X 7/8 " (228,6 X 6,4 X 22,2 MM)</t>
  </si>
  <si>
    <t xml:space="preserve"> 00013192 </t>
  </si>
  <si>
    <t>LIXADEIRA ELETRICA ANGULAR PARA CONCRETO, POTENCIA 1.400 W, PRATO DIAMANTADO DE 5''</t>
  </si>
  <si>
    <t xml:space="preserve"> 00006094 </t>
  </si>
  <si>
    <t>SELANTE A BASE DE RESINAS ACRILICAS PARA TRINCAS</t>
  </si>
  <si>
    <t xml:space="preserve"> P.19.000.044309 </t>
  </si>
  <si>
    <t>CPOS</t>
  </si>
  <si>
    <t>Presilha em latão para cabos de 16 até 50 mm², ref. Termotécnica</t>
  </si>
  <si>
    <t xml:space="preserve"> E.10.000.049575 </t>
  </si>
  <si>
    <t>Esticador para cabo de aço 5/16´ (8 mm) com terminal gancho-olhal</t>
  </si>
  <si>
    <t xml:space="preserve"> E.10.000.090472 </t>
  </si>
  <si>
    <t>Cabo de aço galvanizado com alma de aço, diâmetro 5/16´ (7,94mm)</t>
  </si>
  <si>
    <t xml:space="preserve"> 88316 </t>
  </si>
  <si>
    <t xml:space="preserve"> 00000003 </t>
  </si>
  <si>
    <t>ACIDO MURIATICO, DILUICAO 10% A 12% PARA USO EM LIMPEZA</t>
  </si>
  <si>
    <t>L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</si>
  <si>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</si>
  <si>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</si>
  <si>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</si>
  <si>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</si>
  <si>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</si>
  <si>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</si>
  <si>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</si>
  <si>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</si>
  <si>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</si>
  <si>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</si>
  <si>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</si>
  <si>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</si>
  <si>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</si>
  <si>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</si>
  <si>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</si>
  <si>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</si>
  <si>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</si>
  <si>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</si>
  <si>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</si>
  <si>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</si>
  <si>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</si>
  <si>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</si>
  <si>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</si>
  <si>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</si>
  <si>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</si>
  <si>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</si>
  <si>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</si>
  <si>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</si>
  <si>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</si>
  <si>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</si>
  <si>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</si>
  <si>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</si>
  <si>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</si>
  <si>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</si>
  <si>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</si>
  <si>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</si>
  <si>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</si>
  <si>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</si>
  <si>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</si>
  <si>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</si>
  <si>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</si>
  <si>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</si>
  <si>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</si>
  <si>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</si>
  <si>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</si>
  <si>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</si>
  <si>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</si>
  <si>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</si>
  <si>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</si>
  <si>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</si>
  <si>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</si>
  <si>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</si>
  <si>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3.25</t>
  </si>
  <si>
    <t>3.26</t>
  </si>
  <si>
    <t>PONTES 1 E 2, PORTICOS 1 E 2 E BANCOS 1 E 2</t>
  </si>
  <si>
    <t>EXECUÇÃO DE DEPÓSITO EM CANTEIRO DE OBRA EM CHAPA DE MADEIRA COMPENSADA, NÃO INCLUSO MOBILIÁRIO. AF_04/2016 - (2,5MX3M)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</si>
</sst>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#,##0.00#####"/>
    <numFmt numFmtId="180" formatCode="&quot;R$&quot;\ #,##0.00"/>
    <numFmt numFmtId="181" formatCode="\R\$\ #,##0.00"/>
    <numFmt numFmtId="182" formatCode="#,##0.0000000"/>
    <numFmt numFmtId="183" formatCode="&quot;R$&quot;\ #,##0.00;&quot;R$&quot;\ #,##0.00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1"/>
    </font>
    <font>
      <b/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14"/>
      <name val="Century Gothic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b/>
      <sz val="8"/>
      <color theme="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Arial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35">
    <xf numFmtId="0" fontId="0" fillId="0" borderId="0"/>
    <xf numFmtId="0" fontId="2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5" fontId="9" fillId="0" borderId="0" applyBorder="0" applyProtection="0"/>
    <xf numFmtId="165" fontId="9" fillId="0" borderId="0" applyBorder="0" applyProtection="0"/>
    <xf numFmtId="0" fontId="6" fillId="0" borderId="0"/>
    <xf numFmtId="0" fontId="9" fillId="0" borderId="0" applyNumberFormat="0" applyBorder="0" applyProtection="0"/>
    <xf numFmtId="0" fontId="10" fillId="0" borderId="0" applyNumberFormat="0" applyBorder="0" applyProtection="0"/>
    <xf numFmtId="166" fontId="10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Border="0" applyProtection="0"/>
    <xf numFmtId="167" fontId="13" fillId="0" borderId="0" applyBorder="0" applyProtection="0"/>
    <xf numFmtId="164" fontId="3" fillId="0" borderId="0" applyFont="0" applyFill="0" applyBorder="0" applyAlignment="0" applyProtection="0"/>
    <xf numFmtId="165" fontId="9" fillId="0" borderId="0" applyBorder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168" fontId="3" fillId="0" borderId="0" applyFont="0" applyFill="0" applyBorder="0" applyAlignment="0" applyProtection="0"/>
    <xf numFmtId="169" fontId="15" fillId="0" borderId="0">
      <protection locked="0"/>
    </xf>
    <xf numFmtId="0" fontId="4" fillId="3" borderId="5" applyFill="0" applyBorder="0" applyAlignment="0" applyProtection="0">
      <alignment vertical="center"/>
      <protection locked="0"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6" fillId="0" borderId="0"/>
    <xf numFmtId="173" fontId="15" fillId="0" borderId="0">
      <protection locked="0"/>
    </xf>
    <xf numFmtId="173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38" fontId="8" fillId="2" borderId="0" applyNumberFormat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10" fontId="8" fillId="4" borderId="1" applyNumberFormat="0" applyBorder="0" applyAlignment="0" applyProtection="0"/>
    <xf numFmtId="0" fontId="3" fillId="0" borderId="0">
      <alignment horizontal="centerContinuous" vertical="justify"/>
    </xf>
    <xf numFmtId="0" fontId="19" fillId="0" borderId="0" applyAlignment="0">
      <alignment horizontal="center"/>
    </xf>
    <xf numFmtId="44" fontId="7" fillId="0" borderId="0" applyFont="0" applyFill="0" applyBorder="0" applyAlignment="0" applyProtection="0"/>
    <xf numFmtId="174" fontId="20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>
      <alignment horizontal="left" vertical="center" indent="12"/>
    </xf>
    <xf numFmtId="0" fontId="8" fillId="0" borderId="5" applyBorder="0">
      <alignment horizontal="left" vertical="center" wrapText="1" indent="2"/>
      <protection locked="0"/>
    </xf>
    <xf numFmtId="0" fontId="8" fillId="0" borderId="5" applyBorder="0">
      <alignment horizontal="left" vertical="center" wrapText="1" indent="3"/>
      <protection locked="0"/>
    </xf>
    <xf numFmtId="10" fontId="3" fillId="0" borderId="0" applyFont="0" applyFill="0" applyBorder="0" applyAlignment="0" applyProtection="0"/>
    <xf numFmtId="175" fontId="15" fillId="0" borderId="0">
      <protection locked="0"/>
    </xf>
    <xf numFmtId="175" fontId="15" fillId="0" borderId="0">
      <protection locked="0"/>
    </xf>
    <xf numFmtId="176" fontId="15" fillId="0" borderId="0">
      <protection locked="0"/>
    </xf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177" fontId="23" fillId="0" borderId="0">
      <protection locked="0"/>
    </xf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2" fillId="0" borderId="0"/>
    <xf numFmtId="0" fontId="24" fillId="0" borderId="0">
      <protection locked="0"/>
    </xf>
    <xf numFmtId="0" fontId="24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25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>
      <alignment horizontal="centerContinuous" vertical="justify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164" fontId="2" fillId="0" borderId="0" applyFont="0" applyFill="0" applyBorder="0" applyAlignment="0" applyProtection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Fill="1"/>
    <xf numFmtId="0" fontId="27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33" fillId="5" borderId="0" xfId="0" applyFont="1" applyFill="1" applyAlignment="1">
      <alignment horizontal="right" vertical="top" wrapText="1"/>
    </xf>
    <xf numFmtId="0" fontId="34" fillId="0" borderId="1" xfId="0" applyFont="1" applyFill="1" applyBorder="1" applyAlignment="1">
      <alignment horizontal="center" vertical="top" wrapText="1"/>
    </xf>
    <xf numFmtId="179" fontId="34" fillId="0" borderId="1" xfId="0" applyNumberFormat="1" applyFont="1" applyFill="1" applyBorder="1" applyAlignment="1">
      <alignment horizontal="center" vertical="center" wrapText="1"/>
    </xf>
    <xf numFmtId="18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1" xfId="0" applyNumberFormat="1" applyBorder="1" applyAlignment="1">
      <alignment vertical="center" wrapText="1"/>
    </xf>
    <xf numFmtId="49" fontId="38" fillId="0" borderId="24" xfId="328" applyNumberFormat="1" applyFont="1" applyFill="1" applyBorder="1" applyAlignment="1">
      <alignment vertical="center"/>
    </xf>
    <xf numFmtId="164" fontId="38" fillId="0" borderId="4" xfId="329" applyFont="1" applyFill="1" applyBorder="1" applyAlignment="1">
      <alignment horizontal="center" wrapText="1"/>
    </xf>
    <xf numFmtId="164" fontId="38" fillId="0" borderId="4" xfId="329" applyFont="1" applyFill="1" applyBorder="1" applyAlignment="1">
      <alignment horizontal="center" vertical="top" wrapText="1"/>
    </xf>
    <xf numFmtId="164" fontId="38" fillId="0" borderId="16" xfId="329" applyFont="1" applyFill="1" applyBorder="1" applyAlignment="1">
      <alignment horizontal="center" vertical="top" wrapText="1"/>
    </xf>
    <xf numFmtId="4" fontId="38" fillId="0" borderId="26" xfId="328" applyNumberFormat="1" applyFont="1" applyFill="1" applyBorder="1" applyAlignment="1">
      <alignment horizontal="center" vertical="center"/>
    </xf>
    <xf numFmtId="4" fontId="38" fillId="0" borderId="27" xfId="328" applyNumberFormat="1" applyFont="1" applyFill="1" applyBorder="1" applyAlignment="1">
      <alignment horizontal="center" vertical="center"/>
    </xf>
    <xf numFmtId="4" fontId="38" fillId="0" borderId="28" xfId="328" applyNumberFormat="1" applyFont="1" applyFill="1" applyBorder="1" applyAlignment="1">
      <alignment horizontal="center" vertical="center"/>
    </xf>
    <xf numFmtId="4" fontId="38" fillId="0" borderId="29" xfId="328" applyNumberFormat="1" applyFont="1" applyFill="1" applyBorder="1" applyAlignment="1">
      <alignment horizontal="center" vertical="center"/>
    </xf>
    <xf numFmtId="10" fontId="0" fillId="0" borderId="1" xfId="0" applyNumberFormat="1" applyFill="1" applyBorder="1"/>
    <xf numFmtId="180" fontId="0" fillId="0" borderId="1" xfId="0" applyNumberFormat="1" applyFill="1" applyBorder="1"/>
    <xf numFmtId="0" fontId="41" fillId="0" borderId="1" xfId="0" applyFont="1" applyFill="1" applyBorder="1" applyAlignment="1">
      <alignment horizontal="left"/>
    </xf>
    <xf numFmtId="180" fontId="41" fillId="0" borderId="1" xfId="0" applyNumberFormat="1" applyFont="1" applyFill="1" applyBorder="1" applyAlignment="1">
      <alignment horizontal="center"/>
    </xf>
    <xf numFmtId="10" fontId="41" fillId="0" borderId="1" xfId="0" applyNumberFormat="1" applyFont="1" applyFill="1" applyBorder="1"/>
    <xf numFmtId="0" fontId="41" fillId="9" borderId="1" xfId="0" applyFont="1" applyFill="1" applyBorder="1"/>
    <xf numFmtId="10" fontId="0" fillId="9" borderId="1" xfId="0" applyNumberFormat="1" applyFill="1" applyBorder="1"/>
    <xf numFmtId="180" fontId="32" fillId="9" borderId="1" xfId="0" applyNumberFormat="1" applyFont="1" applyFill="1" applyBorder="1"/>
    <xf numFmtId="10" fontId="32" fillId="9" borderId="1" xfId="0" applyNumberFormat="1" applyFont="1" applyFill="1" applyBorder="1"/>
    <xf numFmtId="180" fontId="0" fillId="9" borderId="1" xfId="0" applyNumberFormat="1" applyFill="1" applyBorder="1"/>
    <xf numFmtId="0" fontId="0" fillId="9" borderId="0" xfId="0" applyFill="1"/>
    <xf numFmtId="180" fontId="41" fillId="0" borderId="1" xfId="0" applyNumberFormat="1" applyFont="1" applyFill="1" applyBorder="1"/>
    <xf numFmtId="0" fontId="41" fillId="0" borderId="1" xfId="0" applyFont="1" applyFill="1" applyBorder="1" applyAlignment="1">
      <alignment horizontal="center"/>
    </xf>
    <xf numFmtId="180" fontId="36" fillId="5" borderId="0" xfId="0" applyNumberFormat="1" applyFont="1" applyFill="1" applyAlignment="1">
      <alignment horizontal="right" vertical="top" wrapText="1"/>
    </xf>
    <xf numFmtId="0" fontId="44" fillId="5" borderId="4" xfId="0" applyFont="1" applyFill="1" applyBorder="1" applyAlignment="1">
      <alignment horizontal="center" vertical="center" wrapText="1"/>
    </xf>
    <xf numFmtId="0" fontId="45" fillId="0" borderId="0" xfId="0" applyFont="1"/>
    <xf numFmtId="10" fontId="44" fillId="5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" fillId="6" borderId="6" xfId="307" applyFont="1" applyFill="1" applyBorder="1" applyAlignment="1">
      <alignment horizontal="center" vertical="center"/>
    </xf>
    <xf numFmtId="0" fontId="4" fillId="6" borderId="6" xfId="12" applyFont="1" applyFill="1" applyBorder="1" applyAlignment="1">
      <alignment horizontal="center" vertical="center"/>
    </xf>
    <xf numFmtId="0" fontId="4" fillId="6" borderId="6" xfId="302" applyFont="1" applyFill="1" applyBorder="1" applyAlignment="1">
      <alignment horizontal="left" vertical="center" wrapText="1"/>
    </xf>
    <xf numFmtId="0" fontId="4" fillId="6" borderId="6" xfId="303" applyFont="1" applyFill="1" applyBorder="1" applyAlignment="1">
      <alignment horizontal="center" vertical="center"/>
    </xf>
    <xf numFmtId="164" fontId="4" fillId="6" borderId="6" xfId="181" quotePrefix="1" applyFont="1" applyFill="1" applyBorder="1" applyAlignment="1">
      <alignment horizontal="center" vertical="center"/>
    </xf>
    <xf numFmtId="0" fontId="44" fillId="6" borderId="6" xfId="0" applyFont="1" applyFill="1" applyBorder="1" applyAlignment="1">
      <alignment horizontal="center" vertical="center"/>
    </xf>
    <xf numFmtId="0" fontId="44" fillId="6" borderId="7" xfId="0" applyFont="1" applyFill="1" applyBorder="1" applyAlignment="1">
      <alignment horizontal="center" vertical="center"/>
    </xf>
    <xf numFmtId="0" fontId="44" fillId="0" borderId="0" xfId="0" applyFont="1"/>
    <xf numFmtId="0" fontId="2" fillId="0" borderId="4" xfId="307" applyFont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 wrapText="1"/>
    </xf>
    <xf numFmtId="0" fontId="47" fillId="7" borderId="0" xfId="0" applyFont="1" applyFill="1" applyAlignment="1">
      <alignment horizontal="right" vertical="top" wrapText="1"/>
    </xf>
    <xf numFmtId="182" fontId="47" fillId="7" borderId="0" xfId="0" applyNumberFormat="1" applyFont="1" applyFill="1" applyAlignment="1">
      <alignment horizontal="right" vertical="top" wrapText="1"/>
    </xf>
    <xf numFmtId="4" fontId="47" fillId="7" borderId="0" xfId="0" applyNumberFormat="1" applyFont="1" applyFill="1" applyAlignment="1">
      <alignment horizontal="right" vertical="top" wrapText="1"/>
    </xf>
    <xf numFmtId="0" fontId="43" fillId="8" borderId="36" xfId="0" applyFont="1" applyFill="1" applyBorder="1" applyAlignment="1">
      <alignment horizontal="left" vertical="top" wrapText="1"/>
    </xf>
    <xf numFmtId="180" fontId="44" fillId="0" borderId="37" xfId="0" applyNumberFormat="1" applyFont="1" applyBorder="1" applyAlignment="1">
      <alignment horizontal="center" vertical="center"/>
    </xf>
    <xf numFmtId="0" fontId="48" fillId="13" borderId="1" xfId="0" applyFont="1" applyFill="1" applyBorder="1" applyAlignment="1">
      <alignment vertical="center" wrapText="1"/>
    </xf>
    <xf numFmtId="0" fontId="48" fillId="13" borderId="1" xfId="0" applyFont="1" applyFill="1" applyBorder="1" applyAlignment="1">
      <alignment horizontal="center" vertical="center"/>
    </xf>
    <xf numFmtId="14" fontId="48" fillId="13" borderId="5" xfId="0" applyNumberFormat="1" applyFont="1" applyFill="1" applyBorder="1" applyAlignment="1">
      <alignment horizontal="center" vertical="center"/>
    </xf>
    <xf numFmtId="0" fontId="48" fillId="13" borderId="19" xfId="0" applyFont="1" applyFill="1" applyBorder="1" applyAlignment="1">
      <alignment horizontal="right" vertical="center"/>
    </xf>
    <xf numFmtId="0" fontId="49" fillId="0" borderId="0" xfId="0" applyFont="1" applyAlignment="1" applyProtection="1">
      <alignment vertical="center" wrapText="1"/>
      <protection locked="0"/>
    </xf>
    <xf numFmtId="0" fontId="49" fillId="0" borderId="3" xfId="0" applyFont="1" applyBorder="1" applyAlignment="1" applyProtection="1">
      <alignment horizontal="center" vertical="center"/>
      <protection locked="0"/>
    </xf>
    <xf numFmtId="14" fontId="49" fillId="0" borderId="5" xfId="0" applyNumberFormat="1" applyFont="1" applyBorder="1" applyAlignment="1">
      <alignment horizontal="center" vertical="center"/>
    </xf>
    <xf numFmtId="183" fontId="49" fillId="0" borderId="19" xfId="0" applyNumberFormat="1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0" fontId="50" fillId="0" borderId="1" xfId="0" applyFont="1" applyBorder="1" applyAlignment="1">
      <alignment horizontal="center" vertical="center"/>
    </xf>
    <xf numFmtId="14" fontId="50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 applyProtection="1">
      <alignment vertical="center" wrapText="1"/>
      <protection locked="0"/>
    </xf>
    <xf numFmtId="0" fontId="50" fillId="0" borderId="1" xfId="0" applyFont="1" applyBorder="1" applyAlignment="1" applyProtection="1">
      <alignment horizontal="center" vertical="center" wrapText="1"/>
      <protection locked="0"/>
    </xf>
    <xf numFmtId="14" fontId="53" fillId="0" borderId="1" xfId="0" applyNumberFormat="1" applyFont="1" applyBorder="1" applyAlignment="1" applyProtection="1">
      <alignment vertical="center" wrapText="1"/>
      <protection locked="0"/>
    </xf>
    <xf numFmtId="180" fontId="50" fillId="0" borderId="1" xfId="0" applyNumberFormat="1" applyFont="1" applyBorder="1" applyAlignment="1" applyProtection="1">
      <alignment vertical="center"/>
      <protection locked="0"/>
    </xf>
    <xf numFmtId="14" fontId="5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/>
    <xf numFmtId="0" fontId="46" fillId="7" borderId="0" xfId="0" applyFont="1" applyFill="1" applyAlignment="1">
      <alignment horizontal="center" vertical="top" wrapText="1"/>
    </xf>
    <xf numFmtId="0" fontId="31" fillId="7" borderId="41" xfId="0" applyFont="1" applyFill="1" applyBorder="1" applyAlignment="1">
      <alignment horizontal="left" vertical="top" wrapText="1"/>
    </xf>
    <xf numFmtId="0" fontId="31" fillId="7" borderId="41" xfId="0" applyFont="1" applyFill="1" applyBorder="1" applyAlignment="1">
      <alignment horizontal="right" vertical="top" wrapText="1"/>
    </xf>
    <xf numFmtId="0" fontId="31" fillId="7" borderId="41" xfId="0" applyFont="1" applyFill="1" applyBorder="1" applyAlignment="1">
      <alignment horizontal="center" vertical="top" wrapText="1"/>
    </xf>
    <xf numFmtId="0" fontId="43" fillId="8" borderId="1" xfId="0" applyFont="1" applyFill="1" applyBorder="1" applyAlignment="1">
      <alignment horizontal="left" vertical="top" wrapText="1"/>
    </xf>
    <xf numFmtId="0" fontId="43" fillId="8" borderId="1" xfId="0" applyFont="1" applyFill="1" applyBorder="1" applyAlignment="1">
      <alignment horizontal="right" vertical="top" wrapText="1"/>
    </xf>
    <xf numFmtId="0" fontId="43" fillId="8" borderId="1" xfId="0" applyFont="1" applyFill="1" applyBorder="1" applyAlignment="1">
      <alignment horizontal="center" vertical="top" wrapText="1"/>
    </xf>
    <xf numFmtId="182" fontId="43" fillId="8" borderId="1" xfId="0" applyNumberFormat="1" applyFont="1" applyFill="1" applyBorder="1" applyAlignment="1">
      <alignment horizontal="right" vertical="top" wrapText="1"/>
    </xf>
    <xf numFmtId="4" fontId="43" fillId="8" borderId="1" xfId="0" applyNumberFormat="1" applyFont="1" applyFill="1" applyBorder="1" applyAlignment="1">
      <alignment horizontal="right" vertical="top" wrapText="1"/>
    </xf>
    <xf numFmtId="0" fontId="46" fillId="0" borderId="1" xfId="0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right" vertical="top" wrapText="1"/>
    </xf>
    <xf numFmtId="0" fontId="46" fillId="0" borderId="1" xfId="0" applyFont="1" applyFill="1" applyBorder="1" applyAlignment="1">
      <alignment horizontal="center" vertical="top" wrapText="1"/>
    </xf>
    <xf numFmtId="182" fontId="46" fillId="0" borderId="1" xfId="0" applyNumberFormat="1" applyFont="1" applyFill="1" applyBorder="1" applyAlignment="1">
      <alignment horizontal="right" vertical="top" wrapText="1"/>
    </xf>
    <xf numFmtId="4" fontId="46" fillId="0" borderId="1" xfId="0" applyNumberFormat="1" applyFont="1" applyFill="1" applyBorder="1" applyAlignment="1">
      <alignment horizontal="right" vertical="top" wrapText="1"/>
    </xf>
    <xf numFmtId="0" fontId="50" fillId="0" borderId="2" xfId="0" applyFont="1" applyBorder="1" applyAlignment="1" applyProtection="1">
      <alignment vertical="center" wrapText="1"/>
      <protection locked="0"/>
    </xf>
    <xf numFmtId="0" fontId="46" fillId="0" borderId="1" xfId="0" applyNumberFormat="1" applyFont="1" applyFill="1" applyBorder="1" applyAlignment="1">
      <alignment horizontal="right" vertical="top" wrapText="1"/>
    </xf>
    <xf numFmtId="44" fontId="0" fillId="0" borderId="0" xfId="333" applyFont="1"/>
    <xf numFmtId="9" fontId="0" fillId="0" borderId="0" xfId="334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44" fontId="0" fillId="0" borderId="1" xfId="333" applyFont="1" applyBorder="1"/>
    <xf numFmtId="10" fontId="0" fillId="0" borderId="1" xfId="334" applyNumberFormat="1" applyFont="1" applyBorder="1"/>
    <xf numFmtId="44" fontId="32" fillId="0" borderId="45" xfId="333" applyFont="1" applyBorder="1"/>
    <xf numFmtId="9" fontId="32" fillId="0" borderId="46" xfId="334" applyFont="1" applyBorder="1"/>
    <xf numFmtId="0" fontId="0" fillId="0" borderId="0" xfId="0" applyAlignment="1">
      <alignment horizontal="center" wrapText="1"/>
    </xf>
    <xf numFmtId="0" fontId="41" fillId="0" borderId="1" xfId="0" applyFont="1" applyFill="1" applyBorder="1" applyAlignment="1">
      <alignment horizontal="center"/>
    </xf>
    <xf numFmtId="0" fontId="0" fillId="0" borderId="0" xfId="0"/>
    <xf numFmtId="0" fontId="2" fillId="0" borderId="1" xfId="307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6" borderId="6" xfId="307" applyFont="1" applyFill="1" applyBorder="1" applyAlignment="1">
      <alignment horizontal="center" vertical="center"/>
    </xf>
    <xf numFmtId="0" fontId="2" fillId="6" borderId="6" xfId="12" applyFont="1" applyFill="1" applyBorder="1" applyAlignment="1">
      <alignment horizontal="center" vertical="center"/>
    </xf>
    <xf numFmtId="0" fontId="2" fillId="6" borderId="6" xfId="303" applyFont="1" applyFill="1" applyBorder="1" applyAlignment="1">
      <alignment horizontal="center" vertical="center"/>
    </xf>
    <xf numFmtId="164" fontId="2" fillId="6" borderId="6" xfId="181" quotePrefix="1" applyFont="1" applyFill="1" applyBorder="1" applyAlignment="1">
      <alignment horizontal="center" vertical="center"/>
    </xf>
    <xf numFmtId="0" fontId="45" fillId="6" borderId="6" xfId="0" applyFont="1" applyFill="1" applyBorder="1" applyAlignment="1">
      <alignment horizontal="center" vertical="center"/>
    </xf>
    <xf numFmtId="0" fontId="45" fillId="6" borderId="7" xfId="0" applyFont="1" applyFill="1" applyBorder="1" applyAlignment="1">
      <alignment horizontal="center" vertical="center"/>
    </xf>
    <xf numFmtId="0" fontId="2" fillId="0" borderId="16" xfId="307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1" fillId="7" borderId="47" xfId="0" applyFont="1" applyFill="1" applyBorder="1" applyAlignment="1">
      <alignment horizontal="left" vertical="top" wrapText="1"/>
    </xf>
    <xf numFmtId="0" fontId="31" fillId="7" borderId="47" xfId="0" applyFont="1" applyFill="1" applyBorder="1" applyAlignment="1">
      <alignment horizontal="right" vertical="top" wrapText="1"/>
    </xf>
    <xf numFmtId="0" fontId="31" fillId="7" borderId="47" xfId="0" applyFont="1" applyFill="1" applyBorder="1" applyAlignment="1">
      <alignment horizontal="center" vertical="top" wrapText="1"/>
    </xf>
    <xf numFmtId="0" fontId="43" fillId="8" borderId="47" xfId="0" applyFont="1" applyFill="1" applyBorder="1" applyAlignment="1">
      <alignment horizontal="left" vertical="top" wrapText="1"/>
    </xf>
    <xf numFmtId="0" fontId="43" fillId="8" borderId="47" xfId="0" applyFont="1" applyFill="1" applyBorder="1" applyAlignment="1">
      <alignment horizontal="right" vertical="top" wrapText="1"/>
    </xf>
    <xf numFmtId="0" fontId="43" fillId="8" borderId="47" xfId="0" applyFont="1" applyFill="1" applyBorder="1" applyAlignment="1">
      <alignment horizontal="center" vertical="top" wrapText="1"/>
    </xf>
    <xf numFmtId="182" fontId="43" fillId="8" borderId="47" xfId="0" applyNumberFormat="1" applyFont="1" applyFill="1" applyBorder="1" applyAlignment="1">
      <alignment horizontal="right" vertical="top" wrapText="1"/>
    </xf>
    <xf numFmtId="4" fontId="43" fillId="8" borderId="47" xfId="0" applyNumberFormat="1" applyFont="1" applyFill="1" applyBorder="1" applyAlignment="1">
      <alignment horizontal="right" vertical="top" wrapText="1"/>
    </xf>
    <xf numFmtId="0" fontId="46" fillId="0" borderId="47" xfId="0" applyFont="1" applyFill="1" applyBorder="1" applyAlignment="1">
      <alignment horizontal="left" vertical="top" wrapText="1"/>
    </xf>
    <xf numFmtId="0" fontId="46" fillId="0" borderId="47" xfId="0" applyFont="1" applyFill="1" applyBorder="1" applyAlignment="1">
      <alignment horizontal="right" vertical="top" wrapText="1"/>
    </xf>
    <xf numFmtId="0" fontId="46" fillId="0" borderId="47" xfId="0" applyFont="1" applyFill="1" applyBorder="1" applyAlignment="1">
      <alignment horizontal="center" vertical="top" wrapText="1"/>
    </xf>
    <xf numFmtId="182" fontId="46" fillId="0" borderId="47" xfId="0" applyNumberFormat="1" applyFont="1" applyFill="1" applyBorder="1" applyAlignment="1">
      <alignment horizontal="right" vertical="top" wrapText="1"/>
    </xf>
    <xf numFmtId="4" fontId="46" fillId="0" borderId="47" xfId="0" applyNumberFormat="1" applyFont="1" applyFill="1" applyBorder="1" applyAlignment="1">
      <alignment horizontal="right" vertical="top" wrapText="1"/>
    </xf>
    <xf numFmtId="0" fontId="42" fillId="7" borderId="0" xfId="0" applyFont="1" applyFill="1" applyAlignment="1">
      <alignment horizontal="center" vertical="top" wrapText="1"/>
    </xf>
    <xf numFmtId="0" fontId="42" fillId="0" borderId="0" xfId="0" applyFont="1"/>
    <xf numFmtId="0" fontId="4" fillId="0" borderId="15" xfId="0" applyFont="1" applyFill="1" applyBorder="1" applyAlignment="1">
      <alignment horizontal="right" vertical="center"/>
    </xf>
    <xf numFmtId="0" fontId="44" fillId="0" borderId="38" xfId="0" applyFont="1" applyBorder="1" applyAlignment="1">
      <alignment horizontal="right" vertical="center"/>
    </xf>
    <xf numFmtId="0" fontId="44" fillId="0" borderId="39" xfId="0" applyFont="1" applyBorder="1" applyAlignment="1">
      <alignment horizontal="right" vertical="center"/>
    </xf>
    <xf numFmtId="0" fontId="44" fillId="0" borderId="40" xfId="0" applyFont="1" applyBorder="1" applyAlignment="1">
      <alignment horizontal="right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44" fillId="5" borderId="3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10" fontId="28" fillId="0" borderId="15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8" xfId="0" applyFont="1" applyBorder="1" applyAlignment="1">
      <alignment horizontal="left" vertical="top"/>
    </xf>
    <xf numFmtId="0" fontId="27" fillId="0" borderId="3" xfId="0" applyFont="1" applyBorder="1" applyAlignment="1">
      <alignment horizontal="left"/>
    </xf>
    <xf numFmtId="10" fontId="29" fillId="0" borderId="3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10" fontId="29" fillId="0" borderId="1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10" fontId="27" fillId="0" borderId="9" xfId="0" applyNumberFormat="1" applyFont="1" applyBorder="1" applyAlignment="1">
      <alignment horizontal="left" vertical="center"/>
    </xf>
    <xf numFmtId="10" fontId="27" fillId="0" borderId="10" xfId="0" applyNumberFormat="1" applyFont="1" applyBorder="1" applyAlignment="1">
      <alignment horizontal="left" vertical="center"/>
    </xf>
    <xf numFmtId="10" fontId="27" fillId="0" borderId="11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37" fillId="10" borderId="9" xfId="0" applyFont="1" applyFill="1" applyBorder="1" applyAlignment="1">
      <alignment horizontal="center" vertical="center"/>
    </xf>
    <xf numFmtId="0" fontId="37" fillId="10" borderId="10" xfId="0" applyFont="1" applyFill="1" applyBorder="1" applyAlignment="1">
      <alignment horizontal="center" vertical="center"/>
    </xf>
    <xf numFmtId="0" fontId="37" fillId="10" borderId="11" xfId="0" applyFont="1" applyFill="1" applyBorder="1" applyAlignment="1">
      <alignment horizontal="center" vertical="center"/>
    </xf>
    <xf numFmtId="49" fontId="38" fillId="0" borderId="4" xfId="328" applyNumberFormat="1" applyFont="1" applyFill="1" applyBorder="1" applyAlignment="1">
      <alignment horizontal="center" vertical="center"/>
    </xf>
    <xf numFmtId="49" fontId="38" fillId="0" borderId="3" xfId="328" applyNumberFormat="1" applyFont="1" applyFill="1" applyBorder="1" applyAlignment="1">
      <alignment horizontal="center" vertical="center"/>
    </xf>
    <xf numFmtId="0" fontId="38" fillId="0" borderId="16" xfId="328" applyFont="1" applyFill="1" applyBorder="1" applyAlignment="1">
      <alignment horizontal="center" vertical="center" wrapText="1"/>
    </xf>
    <xf numFmtId="0" fontId="38" fillId="0" borderId="0" xfId="328" applyFont="1" applyFill="1" applyBorder="1" applyAlignment="1">
      <alignment horizontal="center" vertical="center" wrapText="1"/>
    </xf>
    <xf numFmtId="0" fontId="38" fillId="0" borderId="17" xfId="328" applyFont="1" applyFill="1" applyBorder="1" applyAlignment="1">
      <alignment horizontal="center" vertical="center" wrapText="1"/>
    </xf>
    <xf numFmtId="0" fontId="38" fillId="0" borderId="33" xfId="328" applyFont="1" applyFill="1" applyBorder="1" applyAlignment="1">
      <alignment horizontal="center" vertical="center" wrapText="1"/>
    </xf>
    <xf numFmtId="0" fontId="38" fillId="0" borderId="20" xfId="328" applyFont="1" applyFill="1" applyBorder="1" applyAlignment="1">
      <alignment horizontal="center" vertical="center" wrapText="1"/>
    </xf>
    <xf numFmtId="0" fontId="38" fillId="0" borderId="34" xfId="328" applyFont="1" applyFill="1" applyBorder="1" applyAlignment="1">
      <alignment horizontal="center" vertical="center" wrapText="1"/>
    </xf>
    <xf numFmtId="4" fontId="39" fillId="12" borderId="30" xfId="328" applyNumberFormat="1" applyFont="1" applyFill="1" applyBorder="1" applyAlignment="1">
      <alignment horizontal="center" vertical="center"/>
    </xf>
    <xf numFmtId="4" fontId="39" fillId="12" borderId="31" xfId="328" applyNumberFormat="1" applyFont="1" applyFill="1" applyBorder="1" applyAlignment="1">
      <alignment horizontal="center" vertical="center"/>
    </xf>
    <xf numFmtId="4" fontId="39" fillId="12" borderId="32" xfId="328" applyNumberFormat="1" applyFont="1" applyFill="1" applyBorder="1" applyAlignment="1">
      <alignment horizontal="center" vertical="center"/>
    </xf>
    <xf numFmtId="4" fontId="40" fillId="0" borderId="23" xfId="328" applyNumberFormat="1" applyFont="1" applyFill="1" applyBorder="1" applyAlignment="1">
      <alignment horizontal="center" vertical="center"/>
    </xf>
    <xf numFmtId="4" fontId="40" fillId="0" borderId="21" xfId="328" applyNumberFormat="1" applyFont="1" applyFill="1" applyBorder="1" applyAlignment="1">
      <alignment horizontal="center" vertical="center"/>
    </xf>
    <xf numFmtId="4" fontId="40" fillId="0" borderId="22" xfId="328" applyNumberFormat="1" applyFont="1" applyFill="1" applyBorder="1" applyAlignment="1">
      <alignment horizontal="center" vertical="center"/>
    </xf>
    <xf numFmtId="49" fontId="38" fillId="0" borderId="18" xfId="328" applyNumberFormat="1" applyFont="1" applyFill="1" applyBorder="1" applyAlignment="1">
      <alignment horizontal="center" vertical="center"/>
    </xf>
    <xf numFmtId="49" fontId="38" fillId="0" borderId="25" xfId="328" applyNumberFormat="1" applyFont="1" applyFill="1" applyBorder="1" applyAlignment="1">
      <alignment horizontal="center" vertical="center"/>
    </xf>
    <xf numFmtId="0" fontId="41" fillId="0" borderId="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9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49" fontId="38" fillId="0" borderId="5" xfId="328" applyNumberFormat="1" applyFont="1" applyFill="1" applyBorder="1" applyAlignment="1">
      <alignment horizontal="center" vertical="center"/>
    </xf>
    <xf numFmtId="49" fontId="38" fillId="0" borderId="19" xfId="328" applyNumberFormat="1" applyFont="1" applyFill="1" applyBorder="1" applyAlignment="1">
      <alignment horizontal="center" vertical="center"/>
    </xf>
    <xf numFmtId="0" fontId="32" fillId="11" borderId="2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top" wrapText="1"/>
    </xf>
    <xf numFmtId="0" fontId="33" fillId="5" borderId="0" xfId="0" applyFont="1" applyFill="1" applyAlignment="1">
      <alignment horizontal="right" vertical="top" wrapText="1"/>
    </xf>
    <xf numFmtId="181" fontId="33" fillId="5" borderId="0" xfId="0" applyNumberFormat="1" applyFont="1" applyFill="1" applyAlignment="1">
      <alignment horizontal="right" vertical="top" wrapText="1"/>
    </xf>
    <xf numFmtId="0" fontId="32" fillId="11" borderId="2" xfId="0" applyFont="1" applyFill="1" applyBorder="1" applyAlignment="1">
      <alignment horizontal="center" vertical="top" wrapText="1"/>
    </xf>
    <xf numFmtId="0" fontId="32" fillId="11" borderId="3" xfId="0" applyFont="1" applyFill="1" applyBorder="1" applyAlignment="1">
      <alignment horizontal="center" vertical="top" wrapText="1"/>
    </xf>
    <xf numFmtId="0" fontId="36" fillId="5" borderId="13" xfId="0" applyFont="1" applyFill="1" applyBorder="1" applyAlignment="1">
      <alignment horizontal="center" vertical="top" wrapText="1"/>
    </xf>
    <xf numFmtId="0" fontId="31" fillId="7" borderId="0" xfId="0" applyFont="1" applyFill="1" applyAlignment="1">
      <alignment horizontal="center" wrapText="1"/>
    </xf>
    <xf numFmtId="0" fontId="0" fillId="0" borderId="0" xfId="0"/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48" fillId="13" borderId="5" xfId="0" applyFont="1" applyFill="1" applyBorder="1" applyAlignment="1">
      <alignment horizontal="center" vertical="center"/>
    </xf>
    <xf numFmtId="0" fontId="48" fillId="13" borderId="19" xfId="0" applyFont="1" applyFill="1" applyBorder="1" applyAlignment="1">
      <alignment horizontal="center" vertical="center"/>
    </xf>
    <xf numFmtId="0" fontId="49" fillId="0" borderId="5" xfId="0" quotePrefix="1" applyFont="1" applyBorder="1" applyAlignment="1">
      <alignment horizontal="center" vertical="center"/>
    </xf>
    <xf numFmtId="0" fontId="49" fillId="0" borderId="19" xfId="0" quotePrefix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2" fillId="0" borderId="1" xfId="332" applyNumberFormat="1" applyFont="1" applyBorder="1" applyAlignment="1">
      <alignment horizontal="center" vertical="center" wrapText="1"/>
    </xf>
    <xf numFmtId="0" fontId="52" fillId="0" borderId="1" xfId="0" applyNumberFormat="1" applyFont="1" applyBorder="1" applyAlignment="1">
      <alignment horizontal="center" vertical="center" wrapText="1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0" fillId="0" borderId="2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</cellXfs>
  <cellStyles count="335">
    <cellStyle name="_x000d__x000a_JournalTemplate=C:\COMFO\CTALK\JOURSTD.TPL_x000d__x000a_LbStateAddress=3 3 0 251 1 89 2 311_x000d__x000a_LbStateJou" xfId="78"/>
    <cellStyle name="20% - Ênfase1 100" xfId="2"/>
    <cellStyle name="60% - Ênfase6 37" xfId="3"/>
    <cellStyle name="Comma_Arauco Piping list" xfId="79"/>
    <cellStyle name="Comma0" xfId="80"/>
    <cellStyle name="CORES" xfId="81"/>
    <cellStyle name="Currency [0]_Arauco Piping list" xfId="82"/>
    <cellStyle name="Currency_Arauco Piping list" xfId="83"/>
    <cellStyle name="Currency0" xfId="84"/>
    <cellStyle name="Data" xfId="85"/>
    <cellStyle name="Date" xfId="86"/>
    <cellStyle name="Excel Built-in Excel Built-in Excel Built-in Excel Built-in Excel Built-in Excel Built-in Excel Built-in Excel Built-in Separador de milhares 4" xfId="4"/>
    <cellStyle name="Excel Built-in Excel Built-in Excel Built-in Excel Built-in Excel Built-in Excel Built-in Excel Built-in Separador de milhares 4" xfId="5"/>
    <cellStyle name="Excel Built-in Normal" xfId="6"/>
    <cellStyle name="Excel Built-in Normal 1" xfId="7"/>
    <cellStyle name="Excel Built-in Normal 2" xfId="8"/>
    <cellStyle name="Excel Built-in Normal 3" xfId="87"/>
    <cellStyle name="Excel_BuiltIn_Comma" xfId="9"/>
    <cellStyle name="Fixed" xfId="88"/>
    <cellStyle name="Fixo" xfId="89"/>
    <cellStyle name="Followed Hyperlink" xfId="90"/>
    <cellStyle name="Grey" xfId="91"/>
    <cellStyle name="Heading" xfId="10"/>
    <cellStyle name="Heading 1" xfId="92"/>
    <cellStyle name="Heading 2" xfId="93"/>
    <cellStyle name="Heading1" xfId="11"/>
    <cellStyle name="Hiperlink" xfId="332" builtinId="8"/>
    <cellStyle name="Hiperlink 2" xfId="94"/>
    <cellStyle name="Indefinido" xfId="95"/>
    <cellStyle name="Input [yellow]" xfId="96"/>
    <cellStyle name="material" xfId="97"/>
    <cellStyle name="material 2" xfId="191"/>
    <cellStyle name="MINIPG" xfId="98"/>
    <cellStyle name="Moeda" xfId="333" builtinId="4"/>
    <cellStyle name="Moeda 2" xfId="99"/>
    <cellStyle name="Normal" xfId="0" builtinId="0"/>
    <cellStyle name="Normal - Style1" xfId="100"/>
    <cellStyle name="Normal 10" xfId="101"/>
    <cellStyle name="Normal 10 2" xfId="184"/>
    <cellStyle name="Normal 11" xfId="102"/>
    <cellStyle name="Normal 11 2" xfId="189"/>
    <cellStyle name="Normal 12" xfId="103"/>
    <cellStyle name="Normal 12 2" xfId="192"/>
    <cellStyle name="Normal 13" xfId="104"/>
    <cellStyle name="Normal 13 2" xfId="105"/>
    <cellStyle name="Normal 13 2 2" xfId="193"/>
    <cellStyle name="Normal 13 3" xfId="106"/>
    <cellStyle name="Normal 13 3 2" xfId="194"/>
    <cellStyle name="Normal 13 4" xfId="182"/>
    <cellStyle name="Normal 13 5" xfId="195"/>
    <cellStyle name="Normal 14" xfId="107"/>
    <cellStyle name="Normal 14 2" xfId="108"/>
    <cellStyle name="Normal 14 2 2" xfId="196"/>
    <cellStyle name="Normal 14 3" xfId="109"/>
    <cellStyle name="Normal 14 3 2" xfId="197"/>
    <cellStyle name="Normal 14 4" xfId="198"/>
    <cellStyle name="Normal 15" xfId="110"/>
    <cellStyle name="Normal 15 2" xfId="111"/>
    <cellStyle name="Normal 16" xfId="112"/>
    <cellStyle name="Normal 16 2" xfId="113"/>
    <cellStyle name="Normal 16 2 2" xfId="199"/>
    <cellStyle name="Normal 16 3" xfId="114"/>
    <cellStyle name="Normal 16 3 2" xfId="200"/>
    <cellStyle name="Normal 16 4" xfId="201"/>
    <cellStyle name="Normal 17" xfId="52"/>
    <cellStyle name="Normal 17 2" xfId="202"/>
    <cellStyle name="Normal 18" xfId="62"/>
    <cellStyle name="Normal 18 2" xfId="203"/>
    <cellStyle name="Normal 19" xfId="43"/>
    <cellStyle name="Normal 19 2" xfId="204"/>
    <cellStyle name="Normal 2" xfId="12"/>
    <cellStyle name="Normal 2 2" xfId="115"/>
    <cellStyle name="Normal 2 2 2" xfId="174"/>
    <cellStyle name="Normal 20" xfId="48"/>
    <cellStyle name="Normal 20 2" xfId="205"/>
    <cellStyle name="Normal 21" xfId="57"/>
    <cellStyle name="Normal 21 2" xfId="206"/>
    <cellStyle name="Normal 22" xfId="39"/>
    <cellStyle name="Normal 22 2" xfId="207"/>
    <cellStyle name="Normal 23" xfId="35"/>
    <cellStyle name="Normal 23 2" xfId="208"/>
    <cellStyle name="Normal 24" xfId="37"/>
    <cellStyle name="Normal 24 2" xfId="209"/>
    <cellStyle name="Normal 25" xfId="66"/>
    <cellStyle name="Normal 25 2" xfId="210"/>
    <cellStyle name="Normal 26" xfId="77"/>
    <cellStyle name="Normal 26 2" xfId="211"/>
    <cellStyle name="Normal 27" xfId="71"/>
    <cellStyle name="Normal 27 2" xfId="212"/>
    <cellStyle name="Normal 28" xfId="68"/>
    <cellStyle name="Normal 28 2" xfId="213"/>
    <cellStyle name="Normal 29" xfId="59"/>
    <cellStyle name="Normal 29 2" xfId="214"/>
    <cellStyle name="Normal 3" xfId="13"/>
    <cellStyle name="Normal 3 2" xfId="116"/>
    <cellStyle name="Normal 3 2 2" xfId="215"/>
    <cellStyle name="Normal 3 3" xfId="117"/>
    <cellStyle name="Normal 3 4" xfId="216"/>
    <cellStyle name="Normal 30" xfId="33"/>
    <cellStyle name="Normal 30 2" xfId="217"/>
    <cellStyle name="Normal 31" xfId="64"/>
    <cellStyle name="Normal 31 2" xfId="218"/>
    <cellStyle name="Normal 32" xfId="41"/>
    <cellStyle name="Normal 32 2" xfId="219"/>
    <cellStyle name="Normal 33" xfId="50"/>
    <cellStyle name="Normal 33 2" xfId="220"/>
    <cellStyle name="Normal 34" xfId="75"/>
    <cellStyle name="Normal 34 2" xfId="221"/>
    <cellStyle name="Normal 35" xfId="60"/>
    <cellStyle name="Normal 35 2" xfId="222"/>
    <cellStyle name="Normal 36" xfId="46"/>
    <cellStyle name="Normal 36 2" xfId="223"/>
    <cellStyle name="Normal 37" xfId="118"/>
    <cellStyle name="Normal 37 2" xfId="119"/>
    <cellStyle name="Normal 37 2 2" xfId="224"/>
    <cellStyle name="Normal 37 3" xfId="225"/>
    <cellStyle name="Normal 38" xfId="120"/>
    <cellStyle name="Normal 38 2" xfId="226"/>
    <cellStyle name="Normal 39" xfId="34"/>
    <cellStyle name="Normal 39 2" xfId="227"/>
    <cellStyle name="Normal 4" xfId="14"/>
    <cellStyle name="Normal 4 2" xfId="185"/>
    <cellStyle name="Normal 4 3" xfId="228"/>
    <cellStyle name="Normal 40" xfId="36"/>
    <cellStyle name="Normal 40 2" xfId="229"/>
    <cellStyle name="Normal 41" xfId="38"/>
    <cellStyle name="Normal 41 2" xfId="230"/>
    <cellStyle name="Normal 42" xfId="40"/>
    <cellStyle name="Normal 42 2" xfId="231"/>
    <cellStyle name="Normal 43" xfId="42"/>
    <cellStyle name="Normal 43 2" xfId="232"/>
    <cellStyle name="Normal 44" xfId="44"/>
    <cellStyle name="Normal 44 2" xfId="233"/>
    <cellStyle name="Normal 45" xfId="45"/>
    <cellStyle name="Normal 45 2" xfId="234"/>
    <cellStyle name="Normal 46" xfId="47"/>
    <cellStyle name="Normal 46 2" xfId="235"/>
    <cellStyle name="Normal 47" xfId="49"/>
    <cellStyle name="Normal 47 2" xfId="236"/>
    <cellStyle name="Normal 48" xfId="51"/>
    <cellStyle name="Normal 48 2" xfId="237"/>
    <cellStyle name="Normal 49" xfId="53"/>
    <cellStyle name="Normal 49 2" xfId="238"/>
    <cellStyle name="Normal 5" xfId="121"/>
    <cellStyle name="Normal 5 2" xfId="122"/>
    <cellStyle name="Normal 5 2 2" xfId="123"/>
    <cellStyle name="Normal 5 2 2 2" xfId="239"/>
    <cellStyle name="Normal 5 2 3" xfId="124"/>
    <cellStyle name="Normal 5 2 3 2" xfId="240"/>
    <cellStyle name="Normal 5 2 4" xfId="241"/>
    <cellStyle name="Normal 5 3" xfId="125"/>
    <cellStyle name="Normal 5 3 2" xfId="242"/>
    <cellStyle name="Normal 5 4" xfId="126"/>
    <cellStyle name="Normal 5 4 2" xfId="243"/>
    <cellStyle name="Normal 5 5" xfId="244"/>
    <cellStyle name="Normal 50" xfId="54"/>
    <cellStyle name="Normal 50 2" xfId="245"/>
    <cellStyle name="Normal 51" xfId="55"/>
    <cellStyle name="Normal 51 2" xfId="246"/>
    <cellStyle name="Normal 52" xfId="56"/>
    <cellStyle name="Normal 52 2" xfId="247"/>
    <cellStyle name="Normal 53" xfId="58"/>
    <cellStyle name="Normal 53 2" xfId="248"/>
    <cellStyle name="Normal 54" xfId="61"/>
    <cellStyle name="Normal 54 2" xfId="249"/>
    <cellStyle name="Normal 55" xfId="63"/>
    <cellStyle name="Normal 55 2" xfId="250"/>
    <cellStyle name="Normal 56" xfId="65"/>
    <cellStyle name="Normal 56 2" xfId="251"/>
    <cellStyle name="Normal 57" xfId="67"/>
    <cellStyle name="Normal 57 2" xfId="252"/>
    <cellStyle name="Normal 58" xfId="69"/>
    <cellStyle name="Normal 58 2" xfId="253"/>
    <cellStyle name="Normal 59" xfId="70"/>
    <cellStyle name="Normal 59 2" xfId="254"/>
    <cellStyle name="Normal 6" xfId="15"/>
    <cellStyle name="Normal 6 2" xfId="127"/>
    <cellStyle name="Normal 6 2 2" xfId="128"/>
    <cellStyle name="Normal 6 2 2 2" xfId="129"/>
    <cellStyle name="Normal 6 2 2 2 2" xfId="255"/>
    <cellStyle name="Normal 6 2 2 3" xfId="130"/>
    <cellStyle name="Normal 6 2 2 3 2" xfId="256"/>
    <cellStyle name="Normal 6 2 2 4" xfId="257"/>
    <cellStyle name="Normal 6 2 3" xfId="131"/>
    <cellStyle name="Normal 6 2 3 2" xfId="258"/>
    <cellStyle name="Normal 6 2 4" xfId="132"/>
    <cellStyle name="Normal 6 2 4 2" xfId="259"/>
    <cellStyle name="Normal 6 2 5" xfId="260"/>
    <cellStyle name="Normal 6 3" xfId="133"/>
    <cellStyle name="Normal 6 3 2" xfId="134"/>
    <cellStyle name="Normal 6 3 2 2" xfId="261"/>
    <cellStyle name="Normal 6 3 3" xfId="135"/>
    <cellStyle name="Normal 6 3 3 2" xfId="262"/>
    <cellStyle name="Normal 6 3 4" xfId="263"/>
    <cellStyle name="Normal 6 4" xfId="136"/>
    <cellStyle name="Normal 6 4 2" xfId="264"/>
    <cellStyle name="Normal 6 5" xfId="137"/>
    <cellStyle name="Normal 6 5 2" xfId="265"/>
    <cellStyle name="Normal 6 6" xfId="266"/>
    <cellStyle name="Normal 60" xfId="72"/>
    <cellStyle name="Normal 60 2" xfId="267"/>
    <cellStyle name="Normal 61" xfId="73"/>
    <cellStyle name="Normal 61 2" xfId="268"/>
    <cellStyle name="Normal 62" xfId="74"/>
    <cellStyle name="Normal 62 2" xfId="269"/>
    <cellStyle name="Normal 63" xfId="76"/>
    <cellStyle name="Normal 63 2" xfId="270"/>
    <cellStyle name="Normal 64" xfId="177"/>
    <cellStyle name="Normal 64 2" xfId="178"/>
    <cellStyle name="Normal 65" xfId="179"/>
    <cellStyle name="Normal 66" xfId="271"/>
    <cellStyle name="Normal 67" xfId="272"/>
    <cellStyle name="Normal 68" xfId="1"/>
    <cellStyle name="Normal 69" xfId="301"/>
    <cellStyle name="Normal 7" xfId="16"/>
    <cellStyle name="Normal 7 2" xfId="138"/>
    <cellStyle name="Normal 7 2 2" xfId="273"/>
    <cellStyle name="Normal 7 3" xfId="274"/>
    <cellStyle name="Normal 70" xfId="307"/>
    <cellStyle name="Normal 71" xfId="302"/>
    <cellStyle name="Normal 72" xfId="306"/>
    <cellStyle name="Normal 73" xfId="303"/>
    <cellStyle name="Normal 74" xfId="304"/>
    <cellStyle name="Normal 75" xfId="305"/>
    <cellStyle name="Normal 76" xfId="308"/>
    <cellStyle name="Normal 77" xfId="309"/>
    <cellStyle name="Normal 78" xfId="310"/>
    <cellStyle name="Normal 79" xfId="311"/>
    <cellStyle name="Normal 8" xfId="139"/>
    <cellStyle name="Normal 8 2" xfId="140"/>
    <cellStyle name="Normal 8 2 2" xfId="275"/>
    <cellStyle name="Normal 8 3" xfId="276"/>
    <cellStyle name="Normal 80" xfId="312"/>
    <cellStyle name="Normal 81" xfId="313"/>
    <cellStyle name="Normal 82" xfId="314"/>
    <cellStyle name="Normal 83" xfId="315"/>
    <cellStyle name="Normal 84" xfId="316"/>
    <cellStyle name="Normal 85" xfId="317"/>
    <cellStyle name="Normal 86" xfId="318"/>
    <cellStyle name="Normal 87" xfId="319"/>
    <cellStyle name="Normal 88" xfId="320"/>
    <cellStyle name="Normal 89" xfId="321"/>
    <cellStyle name="Normal 9" xfId="17"/>
    <cellStyle name="Normal 9 2" xfId="277"/>
    <cellStyle name="Normal 90" xfId="322"/>
    <cellStyle name="Normal 91" xfId="323"/>
    <cellStyle name="Normal 92" xfId="324"/>
    <cellStyle name="Normal 93" xfId="325"/>
    <cellStyle name="Normal 94" xfId="326"/>
    <cellStyle name="Normal 95" xfId="327"/>
    <cellStyle name="Normal 96" xfId="330"/>
    <cellStyle name="Normal 97" xfId="331"/>
    <cellStyle name="Normal_PL. TRABALHO NOVA SAPEZAL-BR 364-2004 - (PREF.)" xfId="328"/>
    <cellStyle name="Normal1" xfId="141"/>
    <cellStyle name="Normal2" xfId="142"/>
    <cellStyle name="Normal3" xfId="143"/>
    <cellStyle name="Percent [2]" xfId="144"/>
    <cellStyle name="Percent [2] 2" xfId="278"/>
    <cellStyle name="Percent_Sheet1" xfId="145"/>
    <cellStyle name="Percentual" xfId="146"/>
    <cellStyle name="Ponto" xfId="147"/>
    <cellStyle name="Porcentagem" xfId="334" builtinId="5"/>
    <cellStyle name="Porcentagem 2" xfId="18"/>
    <cellStyle name="Porcentagem 2 2" xfId="176"/>
    <cellStyle name="Porcentagem 3" xfId="19"/>
    <cellStyle name="Porcentagem 3 2" xfId="148"/>
    <cellStyle name="Porcentagem 3 3" xfId="279"/>
    <cellStyle name="Porcentagem 4" xfId="20"/>
    <cellStyle name="Porcentagem 4 2" xfId="21"/>
    <cellStyle name="Porcentagem 4 2 2" xfId="186"/>
    <cellStyle name="Porcentagem 5" xfId="149"/>
    <cellStyle name="Porcentagem 6" xfId="150"/>
    <cellStyle name="Porcentagem 6 2" xfId="151"/>
    <cellStyle name="Porcentagem 6 2 2" xfId="280"/>
    <cellStyle name="Porcentagem 6 3" xfId="281"/>
    <cellStyle name="Porcentagem 7" xfId="180"/>
    <cellStyle name="Result" xfId="22"/>
    <cellStyle name="Result2" xfId="23"/>
    <cellStyle name="Sep. milhar [0]" xfId="152"/>
    <cellStyle name="Separador de m" xfId="153"/>
    <cellStyle name="Separador de milhares 2" xfId="24"/>
    <cellStyle name="Separador de milhares 2 2" xfId="154"/>
    <cellStyle name="Separador de milhares 2 2 2" xfId="282"/>
    <cellStyle name="Separador de milhares 2 3" xfId="283"/>
    <cellStyle name="Separador de milhares 3" xfId="155"/>
    <cellStyle name="Separador de milhares 4" xfId="25"/>
    <cellStyle name="Separador de milhares_PL. TRABALHO NOVA SAPEZAL-BR 364-2004 - (PREF.)" xfId="329"/>
    <cellStyle name="Sepavador de milhares [0]_Pasta2" xfId="156"/>
    <cellStyle name="Standard_RP100_01 (metr.)" xfId="157"/>
    <cellStyle name="Titulo1" xfId="158"/>
    <cellStyle name="Titulo2" xfId="159"/>
    <cellStyle name="Vírgula 10" xfId="160"/>
    <cellStyle name="Vírgula 10 2" xfId="161"/>
    <cellStyle name="Vírgula 10 2 2" xfId="284"/>
    <cellStyle name="Vírgula 10 3" xfId="285"/>
    <cellStyle name="Vírgula 11" xfId="162"/>
    <cellStyle name="Vírgula 11 2" xfId="286"/>
    <cellStyle name="Vírgula 12" xfId="163"/>
    <cellStyle name="Vírgula 12 2" xfId="287"/>
    <cellStyle name="Vírgula 13" xfId="181"/>
    <cellStyle name="Vírgula 14" xfId="26"/>
    <cellStyle name="Vírgula 2" xfId="27"/>
    <cellStyle name="Vírgula 2 2" xfId="164"/>
    <cellStyle name="Vírgula 2 2 2" xfId="190"/>
    <cellStyle name="Vírgula 2 3" xfId="175"/>
    <cellStyle name="Vírgula 2 4" xfId="288"/>
    <cellStyle name="Vírgula 3" xfId="28"/>
    <cellStyle name="Vírgula 3 2" xfId="29"/>
    <cellStyle name="Vírgula 3 2 2" xfId="289"/>
    <cellStyle name="Vírgula 3 3" xfId="290"/>
    <cellStyle name="Vírgula 4" xfId="30"/>
    <cellStyle name="Vírgula 5" xfId="31"/>
    <cellStyle name="Vírgula 5 2" xfId="32"/>
    <cellStyle name="Vírgula 5 2 2" xfId="187"/>
    <cellStyle name="Vírgula 6" xfId="165"/>
    <cellStyle name="Vírgula 6 2" xfId="166"/>
    <cellStyle name="Vírgula 6 2 2" xfId="291"/>
    <cellStyle name="Vírgula 6 3" xfId="188"/>
    <cellStyle name="Vírgula 6 3 2" xfId="292"/>
    <cellStyle name="Vírgula 6 4" xfId="293"/>
    <cellStyle name="Vírgula 7" xfId="167"/>
    <cellStyle name="Vírgula 7 2" xfId="168"/>
    <cellStyle name="Vírgula 7 2 2" xfId="294"/>
    <cellStyle name="Vírgula 7 3" xfId="169"/>
    <cellStyle name="Vírgula 7 3 2" xfId="295"/>
    <cellStyle name="Vírgula 7 4" xfId="183"/>
    <cellStyle name="Vírgula 7 4 2" xfId="296"/>
    <cellStyle name="Vírgula 7 5" xfId="297"/>
    <cellStyle name="Vírgula 8" xfId="170"/>
    <cellStyle name="Vírgula 8 2" xfId="171"/>
    <cellStyle name="Vírgula 8 2 2" xfId="298"/>
    <cellStyle name="Vírgula 8 3" xfId="172"/>
    <cellStyle name="Vírgula 8 3 2" xfId="299"/>
    <cellStyle name="Vírgula 8 4" xfId="300"/>
    <cellStyle name="Vírgula 9" xfId="17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53625</xdr:colOff>
      <xdr:row>21</xdr:row>
      <xdr:rowOff>50799</xdr:rowOff>
    </xdr:from>
    <xdr:ext cx="4175475" cy="625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1282350" y="6470649"/>
              <a:ext cx="4175475" cy="625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BR" sz="2000" i="0">
                  <a:latin typeface="Times New Roman" pitchFamily="18" charset="0"/>
                  <a:cs typeface="Times New Roman" pitchFamily="18" charset="0"/>
                </a:rPr>
                <a:t>BDI</a:t>
              </a:r>
              <a:r>
                <a:rPr lang="pt-BR" sz="2000" i="0" baseline="0">
                  <a:latin typeface="Times New Roman" pitchFamily="18" charset="0"/>
                  <a:cs typeface="Times New Roman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pt-BR" sz="2000" i="1">
                      <a:latin typeface="Cambria Math"/>
                    </a:rPr>
                    <m:t>=</m:t>
                  </m:r>
                  <m:f>
                    <m:fPr>
                      <m:ctrlPr>
                        <a:rPr lang="pt-BR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pt-BR" sz="2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BR" sz="2000" b="0" i="1">
                              <a:latin typeface="Cambria Math"/>
                            </a:rPr>
                            <m:t>1+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𝐴𝐶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𝑆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𝑅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𝐺</m:t>
                          </m:r>
                        </m:e>
                      </m:d>
                      <m:r>
                        <a:rPr lang="pt-BR" sz="2000" b="0" i="1">
                          <a:latin typeface="Cambria Math"/>
                        </a:rPr>
                        <m:t>∗ </m:t>
                      </m:r>
                      <m:d>
                        <m:dPr>
                          <m:ctrlPr>
                            <a:rPr lang="pt-BR" sz="20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BR" sz="2000" b="0" i="1">
                              <a:latin typeface="Cambria Math"/>
                            </a:rPr>
                            <m:t>1+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𝐷𝐹</m:t>
                          </m:r>
                        </m:e>
                      </m:d>
                      <m:r>
                        <a:rPr lang="pt-BR" sz="2000" b="0" i="1">
                          <a:latin typeface="Cambria Math"/>
                        </a:rPr>
                        <m:t> ∗(1+</m:t>
                      </m:r>
                      <m:r>
                        <a:rPr lang="pt-BR" sz="2000" b="0" i="1">
                          <a:latin typeface="Cambria Math"/>
                        </a:rPr>
                        <m:t>𝐿</m:t>
                      </m:r>
                      <m:r>
                        <a:rPr lang="pt-BR" sz="2000" b="0" i="1">
                          <a:latin typeface="Cambria Math"/>
                        </a:rPr>
                        <m:t>)</m:t>
                      </m:r>
                    </m:num>
                    <m:den>
                      <m:r>
                        <a:rPr lang="pt-BR" sz="2000" b="0" i="1">
                          <a:latin typeface="Cambria Math"/>
                        </a:rPr>
                        <m:t>(1 −</m:t>
                      </m:r>
                      <m:r>
                        <a:rPr lang="pt-BR" sz="2000" b="0" i="1">
                          <a:latin typeface="Cambria Math"/>
                        </a:rPr>
                        <m:t>𝐼</m:t>
                      </m:r>
                      <m:r>
                        <a:rPr lang="pt-BR" sz="2000" b="0" i="1">
                          <a:latin typeface="Cambria Math"/>
                        </a:rPr>
                        <m:t>)</m:t>
                      </m:r>
                    </m:den>
                  </m:f>
                  <m:r>
                    <a:rPr lang="pt-BR" sz="2000" b="0" i="1">
                      <a:latin typeface="Cambria Math"/>
                    </a:rPr>
                    <m:t>−1</m:t>
                  </m:r>
                </m:oMath>
              </a14:m>
              <a:endParaRPr lang="pt-BR" sz="2000">
                <a:latin typeface="Times New Roman" pitchFamily="18" charset="0"/>
                <a:cs typeface="Times New Roman" pitchFamily="18" charset="0"/>
              </a:endParaRPr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1282350" y="6470649"/>
              <a:ext cx="4175475" cy="625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BR" sz="2000" i="0">
                  <a:latin typeface="Times New Roman" pitchFamily="18" charset="0"/>
                  <a:cs typeface="Times New Roman" pitchFamily="18" charset="0"/>
                </a:rPr>
                <a:t>BDI</a:t>
              </a:r>
              <a:r>
                <a:rPr lang="pt-BR" sz="2000" i="0" baseline="0">
                  <a:latin typeface="Times New Roman" pitchFamily="18" charset="0"/>
                  <a:cs typeface="Times New Roman" pitchFamily="18" charset="0"/>
                </a:rPr>
                <a:t> </a:t>
              </a:r>
              <a:r>
                <a:rPr lang="pt-BR" sz="2000" i="0">
                  <a:latin typeface="Cambria Math"/>
                </a:rPr>
                <a:t>=(</a:t>
              </a:r>
              <a:r>
                <a:rPr lang="pt-BR" sz="2000" b="0" i="0">
                  <a:latin typeface="Cambria Math"/>
                </a:rPr>
                <a:t>(1+𝐴𝐶+𝑆+𝑅+𝐺)∗ (1+𝐷𝐹)  ∗(1+𝐿))/((1 −𝐼))−1</a:t>
              </a:r>
              <a:endParaRPr lang="pt-BR" sz="2000">
                <a:latin typeface="Times New Roman" pitchFamily="18" charset="0"/>
                <a:cs typeface="Times New Roman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53625</xdr:colOff>
      <xdr:row>21</xdr:row>
      <xdr:rowOff>50799</xdr:rowOff>
    </xdr:from>
    <xdr:ext cx="4175475" cy="625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="" xmlns:a16="http://schemas.microsoft.com/office/drawing/2014/main" id="{31BD5A21-7D72-4436-A602-677DEA3036BF}"/>
                </a:ext>
              </a:extLst>
            </xdr:cNvPr>
            <xdr:cNvSpPr txBox="1"/>
          </xdr:nvSpPr>
          <xdr:spPr>
            <a:xfrm>
              <a:off x="1425225" y="4479924"/>
              <a:ext cx="4175475" cy="625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BR" sz="2000" i="0">
                  <a:latin typeface="Times New Roman" pitchFamily="18" charset="0"/>
                  <a:cs typeface="Times New Roman" pitchFamily="18" charset="0"/>
                </a:rPr>
                <a:t>BDI</a:t>
              </a:r>
              <a:r>
                <a:rPr lang="pt-BR" sz="2000" i="0" baseline="0">
                  <a:latin typeface="Times New Roman" pitchFamily="18" charset="0"/>
                  <a:cs typeface="Times New Roman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pt-BR" sz="2000" i="1">
                      <a:latin typeface="Cambria Math"/>
                    </a:rPr>
                    <m:t>=</m:t>
                  </m:r>
                  <m:f>
                    <m:fPr>
                      <m:ctrlPr>
                        <a:rPr lang="pt-BR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pt-BR" sz="2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BR" sz="2000" b="0" i="1">
                              <a:latin typeface="Cambria Math"/>
                            </a:rPr>
                            <m:t>1+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𝐴𝐶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𝑆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𝑅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𝐺</m:t>
                          </m:r>
                        </m:e>
                      </m:d>
                      <m:r>
                        <a:rPr lang="pt-BR" sz="2000" b="0" i="1">
                          <a:latin typeface="Cambria Math"/>
                        </a:rPr>
                        <m:t>∗ </m:t>
                      </m:r>
                      <m:d>
                        <m:dPr>
                          <m:ctrlPr>
                            <a:rPr lang="pt-BR" sz="20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BR" sz="2000" b="0" i="1">
                              <a:latin typeface="Cambria Math"/>
                            </a:rPr>
                            <m:t>1+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𝐷𝐹</m:t>
                          </m:r>
                        </m:e>
                      </m:d>
                      <m:r>
                        <a:rPr lang="pt-BR" sz="2000" b="0" i="1">
                          <a:latin typeface="Cambria Math"/>
                        </a:rPr>
                        <m:t> ∗(1+</m:t>
                      </m:r>
                      <m:r>
                        <a:rPr lang="pt-BR" sz="2000" b="0" i="1">
                          <a:latin typeface="Cambria Math"/>
                        </a:rPr>
                        <m:t>𝐿</m:t>
                      </m:r>
                      <m:r>
                        <a:rPr lang="pt-BR" sz="2000" b="0" i="1">
                          <a:latin typeface="Cambria Math"/>
                        </a:rPr>
                        <m:t>)</m:t>
                      </m:r>
                    </m:num>
                    <m:den>
                      <m:r>
                        <a:rPr lang="pt-BR" sz="2000" b="0" i="1">
                          <a:latin typeface="Cambria Math"/>
                        </a:rPr>
                        <m:t>(1 −</m:t>
                      </m:r>
                      <m:r>
                        <a:rPr lang="pt-BR" sz="2000" b="0" i="1">
                          <a:latin typeface="Cambria Math"/>
                        </a:rPr>
                        <m:t>𝐼</m:t>
                      </m:r>
                      <m:r>
                        <a:rPr lang="pt-BR" sz="2000" b="0" i="1">
                          <a:latin typeface="Cambria Math"/>
                        </a:rPr>
                        <m:t>)</m:t>
                      </m:r>
                    </m:den>
                  </m:f>
                  <m:r>
                    <a:rPr lang="pt-BR" sz="2000" b="0" i="1">
                      <a:latin typeface="Cambria Math"/>
                    </a:rPr>
                    <m:t>−1</m:t>
                  </m:r>
                </m:oMath>
              </a14:m>
              <a:endParaRPr lang="pt-BR" sz="2000">
                <a:latin typeface="Times New Roman" pitchFamily="18" charset="0"/>
                <a:cs typeface="Times New Roman" pitchFamily="18" charset="0"/>
              </a:endParaRPr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31BD5A21-7D72-4436-A602-677DEA3036BF}"/>
                </a:ext>
              </a:extLst>
            </xdr:cNvPr>
            <xdr:cNvSpPr txBox="1"/>
          </xdr:nvSpPr>
          <xdr:spPr>
            <a:xfrm>
              <a:off x="1425225" y="4479924"/>
              <a:ext cx="4175475" cy="625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BR" sz="2000" i="0">
                  <a:latin typeface="Times New Roman" pitchFamily="18" charset="0"/>
                  <a:cs typeface="Times New Roman" pitchFamily="18" charset="0"/>
                </a:rPr>
                <a:t>BDI</a:t>
              </a:r>
              <a:r>
                <a:rPr lang="pt-BR" sz="2000" i="0" baseline="0">
                  <a:latin typeface="Times New Roman" pitchFamily="18" charset="0"/>
                  <a:cs typeface="Times New Roman" pitchFamily="18" charset="0"/>
                </a:rPr>
                <a:t> </a:t>
              </a:r>
              <a:r>
                <a:rPr lang="pt-BR" sz="2000" i="0">
                  <a:latin typeface="Cambria Math"/>
                </a:rPr>
                <a:t>=</a:t>
              </a:r>
              <a:r>
                <a:rPr lang="pt-BR" sz="2000" i="0">
                  <a:latin typeface="Cambria Math" panose="02040503050406030204" pitchFamily="18" charset="0"/>
                </a:rPr>
                <a:t>(</a:t>
              </a:r>
              <a:r>
                <a:rPr lang="pt-BR" sz="2000" b="0" i="0">
                  <a:latin typeface="Cambria Math" panose="02040503050406030204" pitchFamily="18" charset="0"/>
                </a:rPr>
                <a:t>(</a:t>
              </a:r>
              <a:r>
                <a:rPr lang="pt-BR" sz="2000" b="0" i="0">
                  <a:latin typeface="Cambria Math"/>
                </a:rPr>
                <a:t>1+𝐴𝐶+𝑆+𝑅+𝐺</a:t>
              </a:r>
              <a:r>
                <a:rPr lang="pt-BR" sz="2000" b="0" i="0">
                  <a:latin typeface="Cambria Math" panose="02040503050406030204" pitchFamily="18" charset="0"/>
                </a:rPr>
                <a:t>)</a:t>
              </a:r>
              <a:r>
                <a:rPr lang="pt-BR" sz="2000" b="0" i="0">
                  <a:latin typeface="Cambria Math"/>
                </a:rPr>
                <a:t>∗ </a:t>
              </a:r>
              <a:r>
                <a:rPr lang="pt-BR" sz="2000" b="0" i="0">
                  <a:latin typeface="Cambria Math" panose="02040503050406030204" pitchFamily="18" charset="0"/>
                </a:rPr>
                <a:t>(</a:t>
              </a:r>
              <a:r>
                <a:rPr lang="pt-BR" sz="2000" b="0" i="0">
                  <a:latin typeface="Cambria Math"/>
                </a:rPr>
                <a:t>1+𝐷𝐹</a:t>
              </a:r>
              <a:r>
                <a:rPr lang="pt-BR" sz="2000" b="0" i="0">
                  <a:latin typeface="Cambria Math" panose="02040503050406030204" pitchFamily="18" charset="0"/>
                </a:rPr>
                <a:t>)</a:t>
              </a:r>
              <a:r>
                <a:rPr lang="pt-BR" sz="2000" b="0" i="0">
                  <a:latin typeface="Cambria Math"/>
                </a:rPr>
                <a:t>  ∗(1+𝐿)</a:t>
              </a:r>
              <a:r>
                <a:rPr lang="pt-BR" sz="2000" b="0" i="0">
                  <a:latin typeface="Cambria Math" panose="02040503050406030204" pitchFamily="18" charset="0"/>
                </a:rPr>
                <a:t>)/(</a:t>
              </a:r>
              <a:r>
                <a:rPr lang="pt-BR" sz="2000" b="0" i="0">
                  <a:latin typeface="Cambria Math"/>
                </a:rPr>
                <a:t>(1 −𝐼)</a:t>
              </a:r>
              <a:r>
                <a:rPr lang="pt-BR" sz="2000" b="0" i="0">
                  <a:latin typeface="Cambria Math" panose="02040503050406030204" pitchFamily="18" charset="0"/>
                </a:rPr>
                <a:t>)</a:t>
              </a:r>
              <a:r>
                <a:rPr lang="pt-BR" sz="2000" b="0" i="0">
                  <a:latin typeface="Cambria Math"/>
                </a:rPr>
                <a:t>−1</a:t>
              </a:r>
              <a:endParaRPr lang="pt-BR" sz="2000">
                <a:latin typeface="Times New Roman" pitchFamily="18" charset="0"/>
                <a:cs typeface="Times New Roman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53625</xdr:colOff>
      <xdr:row>21</xdr:row>
      <xdr:rowOff>50799</xdr:rowOff>
    </xdr:from>
    <xdr:ext cx="4365975" cy="6254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>
              <a:extLst>
                <a:ext uri="{FF2B5EF4-FFF2-40B4-BE49-F238E27FC236}">
                  <a16:creationId xmlns="" xmlns:a16="http://schemas.microsoft.com/office/drawing/2014/main" id="{31BD5A21-7D72-4436-A602-677DEA3036BF}"/>
                </a:ext>
              </a:extLst>
            </xdr:cNvPr>
            <xdr:cNvSpPr txBox="1"/>
          </xdr:nvSpPr>
          <xdr:spPr>
            <a:xfrm>
              <a:off x="1272825" y="4489449"/>
              <a:ext cx="4365975" cy="625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BR" sz="2000" i="0">
                  <a:latin typeface="Times New Roman" pitchFamily="18" charset="0"/>
                  <a:cs typeface="Times New Roman" pitchFamily="18" charset="0"/>
                </a:rPr>
                <a:t>BDI</a:t>
              </a:r>
              <a:r>
                <a:rPr lang="pt-BR" sz="2000" i="0" baseline="0">
                  <a:latin typeface="Times New Roman" pitchFamily="18" charset="0"/>
                  <a:cs typeface="Times New Roman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pt-BR" sz="2000" i="1">
                      <a:latin typeface="Cambria Math"/>
                    </a:rPr>
                    <m:t>=</m:t>
                  </m:r>
                  <m:f>
                    <m:fPr>
                      <m:ctrlPr>
                        <a:rPr lang="pt-BR" sz="20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d>
                        <m:dPr>
                          <m:ctrlPr>
                            <a:rPr lang="pt-BR" sz="2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BR" sz="2000" b="0" i="1">
                              <a:latin typeface="Cambria Math"/>
                            </a:rPr>
                            <m:t>1+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𝐴𝐶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𝑆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𝑅</m:t>
                          </m:r>
                          <m:r>
                            <a:rPr lang="pt-BR" sz="2000" b="0" i="1">
                              <a:latin typeface="Cambria Math"/>
                            </a:rPr>
                            <m:t>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𝐺</m:t>
                          </m:r>
                        </m:e>
                      </m:d>
                      <m:r>
                        <a:rPr lang="pt-BR" sz="2000" b="0" i="1">
                          <a:latin typeface="Cambria Math"/>
                        </a:rPr>
                        <m:t>∗ </m:t>
                      </m:r>
                      <m:d>
                        <m:dPr>
                          <m:ctrlPr>
                            <a:rPr lang="pt-BR" sz="200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pt-BR" sz="2000" b="0" i="1">
                              <a:latin typeface="Cambria Math"/>
                            </a:rPr>
                            <m:t>1+</m:t>
                          </m:r>
                          <m:r>
                            <a:rPr lang="pt-BR" sz="2000" b="0" i="1">
                              <a:latin typeface="Cambria Math"/>
                            </a:rPr>
                            <m:t>𝐷𝐹</m:t>
                          </m:r>
                        </m:e>
                      </m:d>
                      <m:r>
                        <a:rPr lang="pt-BR" sz="2000" b="0" i="1">
                          <a:latin typeface="Cambria Math"/>
                        </a:rPr>
                        <m:t> ∗(1+</m:t>
                      </m:r>
                      <m:r>
                        <a:rPr lang="pt-BR" sz="2000" b="0" i="1">
                          <a:latin typeface="Cambria Math"/>
                        </a:rPr>
                        <m:t>𝐿</m:t>
                      </m:r>
                      <m:r>
                        <a:rPr lang="pt-BR" sz="2000" b="0" i="1">
                          <a:latin typeface="Cambria Math"/>
                        </a:rPr>
                        <m:t>)</m:t>
                      </m:r>
                    </m:num>
                    <m:den>
                      <m:r>
                        <a:rPr lang="pt-BR" sz="2000" b="0" i="1">
                          <a:latin typeface="Cambria Math"/>
                        </a:rPr>
                        <m:t>(1 −</m:t>
                      </m:r>
                      <m:r>
                        <a:rPr lang="pt-BR" sz="2000" b="0" i="1">
                          <a:latin typeface="Cambria Math"/>
                        </a:rPr>
                        <m:t>𝐼</m:t>
                      </m:r>
                      <m:r>
                        <a:rPr lang="pt-BR" sz="2000" b="0" i="1">
                          <a:latin typeface="Cambria Math"/>
                        </a:rPr>
                        <m:t>)</m:t>
                      </m:r>
                    </m:den>
                  </m:f>
                  <m:r>
                    <a:rPr lang="pt-BR" sz="2000" b="0" i="1">
                      <a:latin typeface="Cambria Math"/>
                    </a:rPr>
                    <m:t>−1</m:t>
                  </m:r>
                </m:oMath>
              </a14:m>
              <a:endParaRPr lang="pt-BR" sz="2000">
                <a:latin typeface="Times New Roman" pitchFamily="18" charset="0"/>
                <a:cs typeface="Times New Roman" pitchFamily="18" charset="0"/>
              </a:endParaRPr>
            </a:p>
          </xdr:txBody>
        </xdr:sp>
      </mc:Choice>
      <mc:Fallback>
        <xdr:sp macro="" textlink="">
          <xdr:nvSpPr>
            <xdr:cNvPr id="4" name="CaixaDeTexto 3">
              <a:extLst>
                <a:ext uri="{FF2B5EF4-FFF2-40B4-BE49-F238E27FC236}">
                  <a16:creationId xmlns="" xmlns:a16="http://schemas.microsoft.com/office/drawing/2014/main" xmlns:a14="http://schemas.microsoft.com/office/drawing/2010/main" id="{31BD5A21-7D72-4436-A602-677DEA3036BF}"/>
                </a:ext>
              </a:extLst>
            </xdr:cNvPr>
            <xdr:cNvSpPr txBox="1"/>
          </xdr:nvSpPr>
          <xdr:spPr>
            <a:xfrm>
              <a:off x="1272825" y="4489449"/>
              <a:ext cx="4365975" cy="6254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pt-BR" sz="2000" i="0">
                  <a:latin typeface="Times New Roman" pitchFamily="18" charset="0"/>
                  <a:cs typeface="Times New Roman" pitchFamily="18" charset="0"/>
                </a:rPr>
                <a:t>BDI</a:t>
              </a:r>
              <a:r>
                <a:rPr lang="pt-BR" sz="2000" i="0" baseline="0">
                  <a:latin typeface="Times New Roman" pitchFamily="18" charset="0"/>
                  <a:cs typeface="Times New Roman" pitchFamily="18" charset="0"/>
                </a:rPr>
                <a:t> </a:t>
              </a:r>
              <a:r>
                <a:rPr lang="pt-BR" sz="2000" i="0">
                  <a:latin typeface="Cambria Math"/>
                </a:rPr>
                <a:t>=</a:t>
              </a:r>
              <a:r>
                <a:rPr lang="pt-BR" sz="2000" i="0">
                  <a:latin typeface="Cambria Math" panose="02040503050406030204" pitchFamily="18" charset="0"/>
                </a:rPr>
                <a:t>(</a:t>
              </a:r>
              <a:r>
                <a:rPr lang="pt-BR" sz="2000" b="0" i="0">
                  <a:latin typeface="Cambria Math" panose="02040503050406030204" pitchFamily="18" charset="0"/>
                </a:rPr>
                <a:t>(</a:t>
              </a:r>
              <a:r>
                <a:rPr lang="pt-BR" sz="2000" b="0" i="0">
                  <a:latin typeface="Cambria Math"/>
                </a:rPr>
                <a:t>1+𝐴𝐶+𝑆+𝑅+𝐺</a:t>
              </a:r>
              <a:r>
                <a:rPr lang="pt-BR" sz="2000" b="0" i="0">
                  <a:latin typeface="Cambria Math" panose="02040503050406030204" pitchFamily="18" charset="0"/>
                </a:rPr>
                <a:t>)</a:t>
              </a:r>
              <a:r>
                <a:rPr lang="pt-BR" sz="2000" b="0" i="0">
                  <a:latin typeface="Cambria Math"/>
                </a:rPr>
                <a:t>∗ </a:t>
              </a:r>
              <a:r>
                <a:rPr lang="pt-BR" sz="2000" b="0" i="0">
                  <a:latin typeface="Cambria Math" panose="02040503050406030204" pitchFamily="18" charset="0"/>
                </a:rPr>
                <a:t>(</a:t>
              </a:r>
              <a:r>
                <a:rPr lang="pt-BR" sz="2000" b="0" i="0">
                  <a:latin typeface="Cambria Math"/>
                </a:rPr>
                <a:t>1+𝐷𝐹</a:t>
              </a:r>
              <a:r>
                <a:rPr lang="pt-BR" sz="2000" b="0" i="0">
                  <a:latin typeface="Cambria Math" panose="02040503050406030204" pitchFamily="18" charset="0"/>
                </a:rPr>
                <a:t>)</a:t>
              </a:r>
              <a:r>
                <a:rPr lang="pt-BR" sz="2000" b="0" i="0">
                  <a:latin typeface="Cambria Math"/>
                </a:rPr>
                <a:t>  ∗(1+𝐿)</a:t>
              </a:r>
              <a:r>
                <a:rPr lang="pt-BR" sz="2000" b="0" i="0">
                  <a:latin typeface="Cambria Math" panose="02040503050406030204" pitchFamily="18" charset="0"/>
                </a:rPr>
                <a:t>)/(</a:t>
              </a:r>
              <a:r>
                <a:rPr lang="pt-BR" sz="2000" b="0" i="0">
                  <a:latin typeface="Cambria Math"/>
                </a:rPr>
                <a:t>(1 −𝐼)</a:t>
              </a:r>
              <a:r>
                <a:rPr lang="pt-BR" sz="2000" b="0" i="0">
                  <a:latin typeface="Cambria Math" panose="02040503050406030204" pitchFamily="18" charset="0"/>
                </a:rPr>
                <a:t>)</a:t>
              </a:r>
              <a:r>
                <a:rPr lang="pt-BR" sz="2000" b="0" i="0">
                  <a:latin typeface="Cambria Math"/>
                </a:rPr>
                <a:t>−1</a:t>
              </a:r>
              <a:endParaRPr lang="pt-BR" sz="2000">
                <a:latin typeface="Times New Roman" pitchFamily="18" charset="0"/>
                <a:cs typeface="Times New Roman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view="pageBreakPreview" topLeftCell="A19" zoomScale="60" zoomScaleNormal="100" workbookViewId="0">
      <selection activeCell="F170" sqref="F170"/>
    </sheetView>
  </sheetViews>
  <sheetFormatPr defaultRowHeight="15"/>
  <cols>
    <col min="1" max="1" width="9.140625" style="3"/>
    <col min="2" max="2" width="15.28515625" style="3" customWidth="1"/>
    <col min="3" max="3" width="14.85546875" style="3" customWidth="1"/>
    <col min="4" max="4" width="78.28515625" style="4" customWidth="1"/>
    <col min="5" max="5" width="10.85546875" style="3" customWidth="1"/>
    <col min="6" max="6" width="11.7109375" style="3" customWidth="1"/>
    <col min="7" max="7" width="12.140625" style="3" customWidth="1"/>
    <col min="8" max="8" width="18.85546875" style="3" customWidth="1"/>
    <col min="9" max="9" width="18.42578125" style="3" customWidth="1"/>
    <col min="11" max="11" width="11.7109375" bestFit="1" customWidth="1"/>
  </cols>
  <sheetData>
    <row r="1" spans="1:9" s="5" customFormat="1">
      <c r="A1" s="11" t="s">
        <v>66</v>
      </c>
      <c r="B1" s="148" t="s">
        <v>416</v>
      </c>
      <c r="C1" s="149"/>
      <c r="D1" s="149"/>
      <c r="E1" s="149"/>
      <c r="F1" s="149"/>
      <c r="G1" s="149"/>
      <c r="H1" s="149"/>
      <c r="I1" s="150"/>
    </row>
    <row r="2" spans="1:9" s="5" customFormat="1" ht="15" customHeight="1">
      <c r="A2" s="11" t="s">
        <v>67</v>
      </c>
      <c r="B2" s="152" t="s">
        <v>109</v>
      </c>
      <c r="C2" s="152"/>
      <c r="D2" s="152"/>
      <c r="E2" s="151" t="s">
        <v>89</v>
      </c>
      <c r="F2" s="151"/>
      <c r="G2" s="151" t="s">
        <v>126</v>
      </c>
      <c r="H2" s="151"/>
      <c r="I2" s="151" t="s">
        <v>70</v>
      </c>
    </row>
    <row r="3" spans="1:9" s="5" customFormat="1">
      <c r="A3" s="11" t="s">
        <v>68</v>
      </c>
      <c r="B3" s="152" t="s">
        <v>110</v>
      </c>
      <c r="C3" s="152"/>
      <c r="D3" s="152"/>
      <c r="E3" s="151"/>
      <c r="F3" s="151"/>
      <c r="G3" s="151"/>
      <c r="H3" s="151"/>
      <c r="I3" s="151"/>
    </row>
    <row r="4" spans="1:9" s="5" customFormat="1" ht="15.75" thickBot="1">
      <c r="A4" s="12"/>
      <c r="B4" s="153"/>
      <c r="C4" s="153"/>
      <c r="D4" s="153"/>
      <c r="E4" s="154"/>
      <c r="F4" s="154"/>
      <c r="G4" s="151"/>
      <c r="H4" s="151"/>
      <c r="I4" s="13">
        <f>BDI!C21</f>
        <v>0.20345959907366207</v>
      </c>
    </row>
    <row r="5" spans="1:9" s="5" customFormat="1" ht="17.25" customHeight="1" thickBot="1">
      <c r="A5" s="144" t="s">
        <v>69</v>
      </c>
      <c r="B5" s="145"/>
      <c r="C5" s="145"/>
      <c r="D5" s="145"/>
      <c r="E5" s="145"/>
      <c r="F5" s="145"/>
      <c r="G5" s="146"/>
      <c r="H5" s="146"/>
      <c r="I5" s="147"/>
    </row>
    <row r="6" spans="1:9" s="37" customFormat="1" ht="12.75">
      <c r="A6" s="155" t="s">
        <v>4</v>
      </c>
      <c r="B6" s="155" t="s">
        <v>5</v>
      </c>
      <c r="C6" s="155" t="s">
        <v>6</v>
      </c>
      <c r="D6" s="155" t="s">
        <v>7</v>
      </c>
      <c r="E6" s="155" t="s">
        <v>8</v>
      </c>
      <c r="F6" s="155" t="s">
        <v>9</v>
      </c>
      <c r="G6" s="155" t="s">
        <v>10</v>
      </c>
      <c r="H6" s="36" t="s">
        <v>11</v>
      </c>
      <c r="I6" s="155" t="s">
        <v>12</v>
      </c>
    </row>
    <row r="7" spans="1:9" s="37" customFormat="1" ht="12.75">
      <c r="A7" s="156"/>
      <c r="B7" s="156"/>
      <c r="C7" s="156"/>
      <c r="D7" s="156"/>
      <c r="E7" s="156"/>
      <c r="F7" s="156"/>
      <c r="G7" s="156"/>
      <c r="H7" s="38">
        <v>0.20349999999999999</v>
      </c>
      <c r="I7" s="156"/>
    </row>
    <row r="8" spans="1:9" s="58" customFormat="1" ht="21" customHeight="1" thickBot="1">
      <c r="A8" s="60" t="s">
        <v>106</v>
      </c>
      <c r="B8" s="51"/>
      <c r="C8" s="52"/>
      <c r="D8" s="53" t="s">
        <v>117</v>
      </c>
      <c r="E8" s="54"/>
      <c r="F8" s="55"/>
      <c r="G8" s="55"/>
      <c r="H8" s="56"/>
      <c r="I8" s="57"/>
    </row>
    <row r="9" spans="1:9" s="44" customFormat="1" ht="39" customHeight="1">
      <c r="A9" s="39" t="s">
        <v>3</v>
      </c>
      <c r="B9" s="40" t="s">
        <v>91</v>
      </c>
      <c r="C9" s="39" t="s">
        <v>0</v>
      </c>
      <c r="D9" s="41" t="s">
        <v>1</v>
      </c>
      <c r="E9" s="39" t="s">
        <v>2</v>
      </c>
      <c r="F9" s="42">
        <v>3.45</v>
      </c>
      <c r="G9" s="43">
        <v>378.99</v>
      </c>
      <c r="H9" s="43">
        <f>(G9*H7)+G9</f>
        <v>456.114465</v>
      </c>
      <c r="I9" s="43">
        <f>TRUNC(F9*H9,2)</f>
        <v>1573.59</v>
      </c>
    </row>
    <row r="10" spans="1:9" s="44" customFormat="1" ht="42" customHeight="1">
      <c r="A10" s="39" t="s">
        <v>362</v>
      </c>
      <c r="B10" s="40">
        <v>93584</v>
      </c>
      <c r="C10" s="39" t="s">
        <v>0</v>
      </c>
      <c r="D10" s="41" t="s">
        <v>417</v>
      </c>
      <c r="E10" s="39" t="s">
        <v>2</v>
      </c>
      <c r="F10" s="42">
        <v>7</v>
      </c>
      <c r="G10" s="43">
        <v>526.83000000000004</v>
      </c>
      <c r="H10" s="43">
        <f>(G10*H7)+G10</f>
        <v>634.03990500000009</v>
      </c>
      <c r="I10" s="43">
        <f>TRUNC(F10*H10,2)</f>
        <v>4438.2700000000004</v>
      </c>
    </row>
    <row r="11" spans="1:9" s="37" customFormat="1" ht="16.5" customHeight="1">
      <c r="A11" s="39" t="s">
        <v>363</v>
      </c>
      <c r="B11" s="111" t="s">
        <v>96</v>
      </c>
      <c r="C11" s="40">
        <v>1</v>
      </c>
      <c r="D11" s="112" t="s">
        <v>14</v>
      </c>
      <c r="E11" s="39" t="s">
        <v>112</v>
      </c>
      <c r="F11" s="113">
        <v>1</v>
      </c>
      <c r="G11" s="114">
        <f>'ADMINISTRAÇÃO LOCAL'!J6</f>
        <v>4791.04</v>
      </c>
      <c r="H11" s="114">
        <f>(G11*H7)+G11</f>
        <v>5766.0166399999998</v>
      </c>
      <c r="I11" s="114">
        <f>TRUNC(F11*H11,2)</f>
        <v>5766.01</v>
      </c>
    </row>
    <row r="12" spans="1:9" s="44" customFormat="1" ht="36" customHeight="1">
      <c r="A12" s="39" t="s">
        <v>364</v>
      </c>
      <c r="B12" s="39" t="s">
        <v>127</v>
      </c>
      <c r="C12" s="39" t="s">
        <v>0</v>
      </c>
      <c r="D12" s="41" t="s">
        <v>128</v>
      </c>
      <c r="E12" s="39" t="s">
        <v>2</v>
      </c>
      <c r="F12" s="42">
        <v>80</v>
      </c>
      <c r="G12" s="43">
        <v>15.12</v>
      </c>
      <c r="H12" s="43">
        <f>(G12*H7)+G12</f>
        <v>18.196919999999999</v>
      </c>
      <c r="I12" s="43">
        <f>TRUNC(F12*H12,2)</f>
        <v>1455.75</v>
      </c>
    </row>
    <row r="13" spans="1:9" s="44" customFormat="1" ht="33.75" customHeight="1">
      <c r="A13" s="39" t="s">
        <v>365</v>
      </c>
      <c r="B13" s="40" t="s">
        <v>92</v>
      </c>
      <c r="C13" s="39" t="s">
        <v>0</v>
      </c>
      <c r="D13" s="41" t="s">
        <v>93</v>
      </c>
      <c r="E13" s="39" t="s">
        <v>13</v>
      </c>
      <c r="F13" s="42">
        <v>3.2</v>
      </c>
      <c r="G13" s="43">
        <v>63.09</v>
      </c>
      <c r="H13" s="43">
        <f>(G13*H7)+G13</f>
        <v>75.928815</v>
      </c>
      <c r="I13" s="43">
        <f t="shared" ref="I13:I35" si="0">TRUNC(F13*H13,2)</f>
        <v>242.97</v>
      </c>
    </row>
    <row r="14" spans="1:9" s="44" customFormat="1" ht="35.25" customHeight="1">
      <c r="A14" s="39" t="s">
        <v>366</v>
      </c>
      <c r="B14" s="40" t="s">
        <v>129</v>
      </c>
      <c r="C14" s="39" t="s">
        <v>0</v>
      </c>
      <c r="D14" s="41" t="s">
        <v>130</v>
      </c>
      <c r="E14" s="39" t="s">
        <v>2</v>
      </c>
      <c r="F14" s="42">
        <v>12.4</v>
      </c>
      <c r="G14" s="43">
        <v>0.64</v>
      </c>
      <c r="H14" s="43">
        <f>(G14*H7)+G14</f>
        <v>0.77024000000000004</v>
      </c>
      <c r="I14" s="43">
        <f t="shared" si="0"/>
        <v>9.5500000000000007</v>
      </c>
    </row>
    <row r="15" spans="1:9" s="44" customFormat="1" ht="30.75" customHeight="1">
      <c r="A15" s="39" t="s">
        <v>367</v>
      </c>
      <c r="B15" s="40" t="s">
        <v>94</v>
      </c>
      <c r="C15" s="39" t="s">
        <v>0</v>
      </c>
      <c r="D15" s="41" t="s">
        <v>55</v>
      </c>
      <c r="E15" s="39" t="s">
        <v>2</v>
      </c>
      <c r="F15" s="42">
        <v>26.5</v>
      </c>
      <c r="G15" s="43">
        <v>9.67</v>
      </c>
      <c r="H15" s="43">
        <f>(G15*H7)+G15</f>
        <v>11.637845</v>
      </c>
      <c r="I15" s="43">
        <f t="shared" si="0"/>
        <v>308.39999999999998</v>
      </c>
    </row>
    <row r="16" spans="1:9" s="44" customFormat="1" ht="35.25" customHeight="1">
      <c r="A16" s="39" t="s">
        <v>368</v>
      </c>
      <c r="B16" s="40" t="s">
        <v>131</v>
      </c>
      <c r="C16" s="39" t="s">
        <v>0</v>
      </c>
      <c r="D16" s="41" t="s">
        <v>132</v>
      </c>
      <c r="E16" s="39" t="s">
        <v>2</v>
      </c>
      <c r="F16" s="42">
        <v>28.05</v>
      </c>
      <c r="G16" s="43">
        <v>56.26</v>
      </c>
      <c r="H16" s="43">
        <f>(G16*H7)+G16</f>
        <v>67.708910000000003</v>
      </c>
      <c r="I16" s="43">
        <f t="shared" si="0"/>
        <v>1899.23</v>
      </c>
    </row>
    <row r="17" spans="1:9" s="44" customFormat="1" ht="33.75" customHeight="1">
      <c r="A17" s="39" t="s">
        <v>369</v>
      </c>
      <c r="B17" s="40" t="s">
        <v>133</v>
      </c>
      <c r="C17" s="39" t="s">
        <v>0</v>
      </c>
      <c r="D17" s="41" t="s">
        <v>134</v>
      </c>
      <c r="E17" s="39" t="s">
        <v>13</v>
      </c>
      <c r="F17" s="42">
        <v>0.18</v>
      </c>
      <c r="G17" s="43">
        <v>255.43</v>
      </c>
      <c r="H17" s="43">
        <f>(G17*H7)+G17</f>
        <v>307.41000500000001</v>
      </c>
      <c r="I17" s="43">
        <f t="shared" si="0"/>
        <v>55.33</v>
      </c>
    </row>
    <row r="18" spans="1:9" s="44" customFormat="1" ht="39" customHeight="1">
      <c r="A18" s="39" t="s">
        <v>370</v>
      </c>
      <c r="B18" s="40" t="s">
        <v>135</v>
      </c>
      <c r="C18" s="39" t="s">
        <v>0</v>
      </c>
      <c r="D18" s="41" t="s">
        <v>136</v>
      </c>
      <c r="E18" s="39" t="s">
        <v>54</v>
      </c>
      <c r="F18" s="42">
        <v>94</v>
      </c>
      <c r="G18" s="43">
        <v>9.2799999999999994</v>
      </c>
      <c r="H18" s="43">
        <f>(G18*H7)+G18</f>
        <v>11.168479999999999</v>
      </c>
      <c r="I18" s="43">
        <f t="shared" si="0"/>
        <v>1049.83</v>
      </c>
    </row>
    <row r="19" spans="1:9" s="44" customFormat="1" ht="52.5" customHeight="1">
      <c r="A19" s="39" t="s">
        <v>371</v>
      </c>
      <c r="B19" s="40" t="s">
        <v>137</v>
      </c>
      <c r="C19" s="39" t="s">
        <v>0</v>
      </c>
      <c r="D19" s="41" t="s">
        <v>162</v>
      </c>
      <c r="E19" s="39" t="s">
        <v>13</v>
      </c>
      <c r="F19" s="42">
        <v>3.2</v>
      </c>
      <c r="G19" s="43">
        <v>461.57</v>
      </c>
      <c r="H19" s="43">
        <f>(G19*H7)+G19</f>
        <v>555.49949500000002</v>
      </c>
      <c r="I19" s="43">
        <f t="shared" si="0"/>
        <v>1777.59</v>
      </c>
    </row>
    <row r="20" spans="1:9" s="44" customFormat="1" ht="44.25" customHeight="1">
      <c r="A20" s="39" t="s">
        <v>372</v>
      </c>
      <c r="B20" s="40" t="s">
        <v>138</v>
      </c>
      <c r="C20" s="39" t="s">
        <v>0</v>
      </c>
      <c r="D20" s="41" t="s">
        <v>163</v>
      </c>
      <c r="E20" s="39" t="s">
        <v>16</v>
      </c>
      <c r="F20" s="42">
        <v>45.2</v>
      </c>
      <c r="G20" s="43">
        <v>71.349999999999994</v>
      </c>
      <c r="H20" s="43">
        <f>(G20*H7)+G20</f>
        <v>85.869724999999988</v>
      </c>
      <c r="I20" s="43">
        <f t="shared" si="0"/>
        <v>3881.31</v>
      </c>
    </row>
    <row r="21" spans="1:9" s="44" customFormat="1" ht="36" customHeight="1">
      <c r="A21" s="39" t="s">
        <v>373</v>
      </c>
      <c r="B21" s="40" t="s">
        <v>139</v>
      </c>
      <c r="C21" s="39" t="s">
        <v>140</v>
      </c>
      <c r="D21" s="41" t="s">
        <v>141</v>
      </c>
      <c r="E21" s="39" t="s">
        <v>142</v>
      </c>
      <c r="F21" s="42">
        <v>31122</v>
      </c>
      <c r="G21" s="43">
        <v>0.4</v>
      </c>
      <c r="H21" s="43">
        <f>(G21*H7)+G21</f>
        <v>0.48140000000000005</v>
      </c>
      <c r="I21" s="43">
        <f t="shared" si="0"/>
        <v>14982.13</v>
      </c>
    </row>
    <row r="22" spans="1:9" s="44" customFormat="1" ht="36.75" customHeight="1">
      <c r="A22" s="39" t="s">
        <v>374</v>
      </c>
      <c r="B22" s="40" t="s">
        <v>135</v>
      </c>
      <c r="C22" s="39" t="s">
        <v>0</v>
      </c>
      <c r="D22" s="41" t="s">
        <v>136</v>
      </c>
      <c r="E22" s="39" t="s">
        <v>54</v>
      </c>
      <c r="F22" s="42">
        <v>176.4</v>
      </c>
      <c r="G22" s="43">
        <v>9.2799999999999994</v>
      </c>
      <c r="H22" s="43">
        <f>(G22*H7)+G22</f>
        <v>11.168479999999999</v>
      </c>
      <c r="I22" s="43">
        <f t="shared" si="0"/>
        <v>1970.11</v>
      </c>
    </row>
    <row r="23" spans="1:9" s="44" customFormat="1" ht="41.25" customHeight="1">
      <c r="A23" s="39" t="s">
        <v>375</v>
      </c>
      <c r="B23" s="40">
        <v>2</v>
      </c>
      <c r="C23" s="39" t="s">
        <v>183</v>
      </c>
      <c r="D23" s="41" t="s">
        <v>143</v>
      </c>
      <c r="E23" s="39" t="s">
        <v>54</v>
      </c>
      <c r="F23" s="42">
        <v>675</v>
      </c>
      <c r="G23" s="43">
        <v>24.45</v>
      </c>
      <c r="H23" s="43">
        <f>(G23*H7)+G23</f>
        <v>29.425574999999998</v>
      </c>
      <c r="I23" s="43">
        <f t="shared" si="0"/>
        <v>19862.259999999998</v>
      </c>
    </row>
    <row r="24" spans="1:9" s="44" customFormat="1" ht="36" customHeight="1">
      <c r="A24" s="39" t="s">
        <v>376</v>
      </c>
      <c r="B24" s="40" t="s">
        <v>144</v>
      </c>
      <c r="C24" s="39" t="s">
        <v>140</v>
      </c>
      <c r="D24" s="41" t="s">
        <v>145</v>
      </c>
      <c r="E24" s="39" t="s">
        <v>142</v>
      </c>
      <c r="F24" s="42">
        <v>4205</v>
      </c>
      <c r="G24" s="43">
        <v>0.69</v>
      </c>
      <c r="H24" s="43">
        <f>(G24*H7)+G24</f>
        <v>0.8304149999999999</v>
      </c>
      <c r="I24" s="43">
        <f t="shared" si="0"/>
        <v>3491.89</v>
      </c>
    </row>
    <row r="25" spans="1:9" s="44" customFormat="1" ht="49.5" customHeight="1">
      <c r="A25" s="39" t="s">
        <v>377</v>
      </c>
      <c r="B25" s="40" t="s">
        <v>146</v>
      </c>
      <c r="C25" s="39" t="s">
        <v>140</v>
      </c>
      <c r="D25" s="41" t="s">
        <v>164</v>
      </c>
      <c r="E25" s="39" t="s">
        <v>112</v>
      </c>
      <c r="F25" s="42">
        <v>4</v>
      </c>
      <c r="G25" s="43">
        <v>84.41</v>
      </c>
      <c r="H25" s="43">
        <f>(G25*H7)+G25</f>
        <v>101.587435</v>
      </c>
      <c r="I25" s="43">
        <f t="shared" si="0"/>
        <v>406.34</v>
      </c>
    </row>
    <row r="26" spans="1:9" s="44" customFormat="1" ht="41.25" customHeight="1">
      <c r="A26" s="39" t="s">
        <v>378</v>
      </c>
      <c r="B26" s="40">
        <v>3</v>
      </c>
      <c r="C26" s="39" t="s">
        <v>183</v>
      </c>
      <c r="D26" s="41" t="s">
        <v>147</v>
      </c>
      <c r="E26" s="39" t="s">
        <v>16</v>
      </c>
      <c r="F26" s="42">
        <v>5.5</v>
      </c>
      <c r="G26" s="43">
        <v>37.07</v>
      </c>
      <c r="H26" s="43">
        <f>(G26*H7)+G26</f>
        <v>44.613745000000002</v>
      </c>
      <c r="I26" s="43">
        <f t="shared" si="0"/>
        <v>245.37</v>
      </c>
    </row>
    <row r="27" spans="1:9" s="44" customFormat="1" ht="31.5" customHeight="1">
      <c r="A27" s="39" t="s">
        <v>379</v>
      </c>
      <c r="B27" s="40">
        <v>4</v>
      </c>
      <c r="C27" s="39" t="s">
        <v>183</v>
      </c>
      <c r="D27" s="41" t="s">
        <v>148</v>
      </c>
      <c r="E27" s="39" t="s">
        <v>13</v>
      </c>
      <c r="F27" s="42">
        <v>1.62</v>
      </c>
      <c r="G27" s="43">
        <v>2075.15</v>
      </c>
      <c r="H27" s="43">
        <f>(G27*H7)+G27</f>
        <v>2497.443025</v>
      </c>
      <c r="I27" s="43">
        <f t="shared" si="0"/>
        <v>4045.85</v>
      </c>
    </row>
    <row r="28" spans="1:9" s="44" customFormat="1" ht="34.5" customHeight="1">
      <c r="A28" s="39" t="s">
        <v>380</v>
      </c>
      <c r="B28" s="40">
        <v>5</v>
      </c>
      <c r="C28" s="39" t="s">
        <v>183</v>
      </c>
      <c r="D28" s="41" t="s">
        <v>149</v>
      </c>
      <c r="E28" s="39" t="s">
        <v>13</v>
      </c>
      <c r="F28" s="42">
        <v>0.4</v>
      </c>
      <c r="G28" s="43">
        <v>4895.13</v>
      </c>
      <c r="H28" s="43">
        <f>(G28*H7)+G28</f>
        <v>5891.288955</v>
      </c>
      <c r="I28" s="43">
        <f t="shared" si="0"/>
        <v>2356.5100000000002</v>
      </c>
    </row>
    <row r="29" spans="1:9" s="44" customFormat="1" ht="33" customHeight="1">
      <c r="A29" s="39" t="s">
        <v>381</v>
      </c>
      <c r="B29" s="40">
        <v>6</v>
      </c>
      <c r="C29" s="39" t="s">
        <v>95</v>
      </c>
      <c r="D29" s="41" t="s">
        <v>195</v>
      </c>
      <c r="E29" s="39" t="s">
        <v>150</v>
      </c>
      <c r="F29" s="42">
        <v>0.63</v>
      </c>
      <c r="G29" s="43">
        <v>1921.51</v>
      </c>
      <c r="H29" s="43">
        <f>(G29*H7)+G29</f>
        <v>2312.5372849999999</v>
      </c>
      <c r="I29" s="43">
        <f t="shared" si="0"/>
        <v>1456.89</v>
      </c>
    </row>
    <row r="30" spans="1:9" s="44" customFormat="1" ht="45.75" customHeight="1">
      <c r="A30" s="39" t="s">
        <v>382</v>
      </c>
      <c r="B30" s="40" t="s">
        <v>151</v>
      </c>
      <c r="C30" s="39" t="s">
        <v>0</v>
      </c>
      <c r="D30" s="41" t="s">
        <v>152</v>
      </c>
      <c r="E30" s="39" t="s">
        <v>16</v>
      </c>
      <c r="F30" s="42">
        <v>112.2</v>
      </c>
      <c r="G30" s="43">
        <v>18.97</v>
      </c>
      <c r="H30" s="43">
        <f>(G30*H7)+G30</f>
        <v>22.830394999999999</v>
      </c>
      <c r="I30" s="43">
        <f t="shared" si="0"/>
        <v>2561.5700000000002</v>
      </c>
    </row>
    <row r="31" spans="1:9" s="44" customFormat="1" ht="42" customHeight="1">
      <c r="A31" s="39" t="s">
        <v>383</v>
      </c>
      <c r="B31" s="40">
        <v>7</v>
      </c>
      <c r="C31" s="39" t="s">
        <v>95</v>
      </c>
      <c r="D31" s="41" t="s">
        <v>153</v>
      </c>
      <c r="E31" s="39" t="s">
        <v>112</v>
      </c>
      <c r="F31" s="42">
        <v>40</v>
      </c>
      <c r="G31" s="43">
        <v>21.31</v>
      </c>
      <c r="H31" s="43">
        <f>(G31*H7)+G31</f>
        <v>25.646584999999998</v>
      </c>
      <c r="I31" s="43">
        <f t="shared" si="0"/>
        <v>1025.8599999999999</v>
      </c>
    </row>
    <row r="32" spans="1:9" s="44" customFormat="1" ht="43.5" customHeight="1">
      <c r="A32" s="39" t="s">
        <v>384</v>
      </c>
      <c r="B32" s="40" t="s">
        <v>154</v>
      </c>
      <c r="C32" s="39" t="s">
        <v>0</v>
      </c>
      <c r="D32" s="41" t="s">
        <v>155</v>
      </c>
      <c r="E32" s="39" t="s">
        <v>2</v>
      </c>
      <c r="F32" s="42">
        <v>29.76</v>
      </c>
      <c r="G32" s="43">
        <v>18.32</v>
      </c>
      <c r="H32" s="43">
        <f>(G32*H7)+G32</f>
        <v>22.048120000000001</v>
      </c>
      <c r="I32" s="43">
        <f t="shared" si="0"/>
        <v>656.15</v>
      </c>
    </row>
    <row r="33" spans="1:9" s="44" customFormat="1" ht="35.25" customHeight="1">
      <c r="A33" s="39" t="s">
        <v>385</v>
      </c>
      <c r="B33" s="40" t="s">
        <v>156</v>
      </c>
      <c r="C33" s="39" t="s">
        <v>0</v>
      </c>
      <c r="D33" s="41" t="s">
        <v>157</v>
      </c>
      <c r="E33" s="39" t="s">
        <v>2</v>
      </c>
      <c r="F33" s="42">
        <v>29.76</v>
      </c>
      <c r="G33" s="43">
        <v>39.08</v>
      </c>
      <c r="H33" s="43">
        <f>(G33*H7)+G33</f>
        <v>47.032779999999995</v>
      </c>
      <c r="I33" s="43">
        <f t="shared" si="0"/>
        <v>1399.69</v>
      </c>
    </row>
    <row r="34" spans="1:9" s="44" customFormat="1" ht="37.5" customHeight="1">
      <c r="A34" s="39" t="s">
        <v>386</v>
      </c>
      <c r="B34" s="40" t="s">
        <v>158</v>
      </c>
      <c r="C34" s="39" t="s">
        <v>0</v>
      </c>
      <c r="D34" s="41" t="s">
        <v>159</v>
      </c>
      <c r="E34" s="39" t="s">
        <v>2</v>
      </c>
      <c r="F34" s="42">
        <v>106.75</v>
      </c>
      <c r="G34" s="43">
        <v>18.66</v>
      </c>
      <c r="H34" s="43">
        <f>(G34*H7)+G34</f>
        <v>22.45731</v>
      </c>
      <c r="I34" s="43">
        <f t="shared" si="0"/>
        <v>2397.31</v>
      </c>
    </row>
    <row r="35" spans="1:9" s="44" customFormat="1" ht="44.25" customHeight="1" thickBot="1">
      <c r="A35" s="39" t="s">
        <v>387</v>
      </c>
      <c r="B35" s="40" t="s">
        <v>160</v>
      </c>
      <c r="C35" s="39" t="s">
        <v>0</v>
      </c>
      <c r="D35" s="41" t="s">
        <v>161</v>
      </c>
      <c r="E35" s="39" t="s">
        <v>2</v>
      </c>
      <c r="F35" s="42">
        <v>106.75</v>
      </c>
      <c r="G35" s="43">
        <v>15.99</v>
      </c>
      <c r="H35" s="43">
        <f>(G35*H7)+G35</f>
        <v>19.243964999999999</v>
      </c>
      <c r="I35" s="43">
        <f t="shared" si="0"/>
        <v>2054.29</v>
      </c>
    </row>
    <row r="36" spans="1:9" s="37" customFormat="1" ht="19.5" customHeight="1" thickTop="1" thickBot="1">
      <c r="A36" s="140" t="s">
        <v>15</v>
      </c>
      <c r="B36" s="140"/>
      <c r="C36" s="140"/>
      <c r="D36" s="140"/>
      <c r="E36" s="140"/>
      <c r="F36" s="140"/>
      <c r="G36" s="140"/>
      <c r="H36" s="140"/>
      <c r="I36" s="61">
        <f>SUM(I9:I35)</f>
        <v>81370.049999999988</v>
      </c>
    </row>
    <row r="37" spans="1:9" s="58" customFormat="1" ht="21" customHeight="1" thickTop="1" thickBot="1">
      <c r="A37" s="60" t="s">
        <v>105</v>
      </c>
      <c r="B37" s="51"/>
      <c r="C37" s="52"/>
      <c r="D37" s="53" t="s">
        <v>196</v>
      </c>
      <c r="E37" s="54"/>
      <c r="F37" s="55"/>
      <c r="G37" s="55"/>
      <c r="H37" s="56"/>
      <c r="I37" s="57"/>
    </row>
    <row r="38" spans="1:9" s="44" customFormat="1" ht="39" customHeight="1">
      <c r="A38" s="39" t="s">
        <v>17</v>
      </c>
      <c r="B38" s="40" t="s">
        <v>91</v>
      </c>
      <c r="C38" s="39" t="s">
        <v>0</v>
      </c>
      <c r="D38" s="41" t="s">
        <v>1</v>
      </c>
      <c r="E38" s="39" t="s">
        <v>2</v>
      </c>
      <c r="F38" s="42">
        <v>3.45</v>
      </c>
      <c r="G38" s="43">
        <v>378.99</v>
      </c>
      <c r="H38" s="43">
        <f>(G38*H7)+G38</f>
        <v>456.114465</v>
      </c>
      <c r="I38" s="43">
        <f>TRUNC(F38*H38,2)</f>
        <v>1573.59</v>
      </c>
    </row>
    <row r="39" spans="1:9" s="44" customFormat="1" ht="45" customHeight="1">
      <c r="A39" s="39" t="s">
        <v>388</v>
      </c>
      <c r="B39" s="40">
        <v>93584</v>
      </c>
      <c r="C39" s="39" t="s">
        <v>0</v>
      </c>
      <c r="D39" s="41" t="s">
        <v>417</v>
      </c>
      <c r="E39" s="39" t="s">
        <v>2</v>
      </c>
      <c r="F39" s="42">
        <v>7</v>
      </c>
      <c r="G39" s="43">
        <v>526.83000000000004</v>
      </c>
      <c r="H39" s="43">
        <f>(G39*H7)+G39</f>
        <v>634.03990500000009</v>
      </c>
      <c r="I39" s="43">
        <f>TRUNC(F39*H39,2)</f>
        <v>4438.2700000000004</v>
      </c>
    </row>
    <row r="40" spans="1:9" s="37" customFormat="1" ht="16.5" customHeight="1">
      <c r="A40" s="39" t="s">
        <v>389</v>
      </c>
      <c r="B40" s="111" t="s">
        <v>96</v>
      </c>
      <c r="C40" s="40">
        <v>1</v>
      </c>
      <c r="D40" s="112" t="s">
        <v>14</v>
      </c>
      <c r="E40" s="39" t="s">
        <v>112</v>
      </c>
      <c r="F40" s="113">
        <v>1</v>
      </c>
      <c r="G40" s="114">
        <f>'ADMINISTRAÇÃO LOCAL'!J6</f>
        <v>4791.04</v>
      </c>
      <c r="H40" s="43">
        <f>(G40*H7)+G40</f>
        <v>5766.0166399999998</v>
      </c>
      <c r="I40" s="114">
        <f>TRUNC(F40*H40,2)</f>
        <v>5766.01</v>
      </c>
    </row>
    <row r="41" spans="1:9" s="44" customFormat="1" ht="36" customHeight="1">
      <c r="A41" s="39" t="s">
        <v>390</v>
      </c>
      <c r="B41" s="40" t="s">
        <v>127</v>
      </c>
      <c r="C41" s="39" t="s">
        <v>0</v>
      </c>
      <c r="D41" s="41" t="s">
        <v>128</v>
      </c>
      <c r="E41" s="39" t="s">
        <v>2</v>
      </c>
      <c r="F41" s="42">
        <v>68</v>
      </c>
      <c r="G41" s="43">
        <v>15.12</v>
      </c>
      <c r="H41" s="43">
        <f>(G41*H7)+G41</f>
        <v>18.196919999999999</v>
      </c>
      <c r="I41" s="43">
        <f>TRUNC(F41*H41,2)</f>
        <v>1237.3900000000001</v>
      </c>
    </row>
    <row r="42" spans="1:9" s="44" customFormat="1" ht="33.75" customHeight="1">
      <c r="A42" s="39" t="s">
        <v>391</v>
      </c>
      <c r="B42" s="40" t="s">
        <v>92</v>
      </c>
      <c r="C42" s="39" t="s">
        <v>0</v>
      </c>
      <c r="D42" s="41" t="s">
        <v>93</v>
      </c>
      <c r="E42" s="39" t="s">
        <v>13</v>
      </c>
      <c r="F42" s="42">
        <v>3.2</v>
      </c>
      <c r="G42" s="43">
        <v>63.09</v>
      </c>
      <c r="H42" s="43">
        <f>(G42*H7)+G42</f>
        <v>75.928815</v>
      </c>
      <c r="I42" s="43">
        <f t="shared" ref="I42:I64" si="1">TRUNC(F42*H42,2)</f>
        <v>242.97</v>
      </c>
    </row>
    <row r="43" spans="1:9" s="44" customFormat="1" ht="35.25" customHeight="1">
      <c r="A43" s="39" t="s">
        <v>392</v>
      </c>
      <c r="B43" s="40" t="s">
        <v>129</v>
      </c>
      <c r="C43" s="39" t="s">
        <v>0</v>
      </c>
      <c r="D43" s="41" t="s">
        <v>130</v>
      </c>
      <c r="E43" s="39" t="s">
        <v>2</v>
      </c>
      <c r="F43" s="42">
        <v>12.4</v>
      </c>
      <c r="G43" s="43">
        <v>0.64</v>
      </c>
      <c r="H43" s="43">
        <f>(G43*H7)+G43</f>
        <v>0.77024000000000004</v>
      </c>
      <c r="I43" s="43">
        <f t="shared" si="1"/>
        <v>9.5500000000000007</v>
      </c>
    </row>
    <row r="44" spans="1:9" s="44" customFormat="1" ht="30.75" customHeight="1">
      <c r="A44" s="39" t="s">
        <v>393</v>
      </c>
      <c r="B44" s="40" t="s">
        <v>94</v>
      </c>
      <c r="C44" s="39" t="s">
        <v>0</v>
      </c>
      <c r="D44" s="41" t="s">
        <v>55</v>
      </c>
      <c r="E44" s="39" t="s">
        <v>2</v>
      </c>
      <c r="F44" s="42">
        <v>26.5</v>
      </c>
      <c r="G44" s="43">
        <v>9.67</v>
      </c>
      <c r="H44" s="43">
        <f>(G44*H7)+G44</f>
        <v>11.637845</v>
      </c>
      <c r="I44" s="43">
        <f t="shared" si="1"/>
        <v>308.39999999999998</v>
      </c>
    </row>
    <row r="45" spans="1:9" s="44" customFormat="1" ht="35.25" customHeight="1">
      <c r="A45" s="39" t="s">
        <v>394</v>
      </c>
      <c r="B45" s="40" t="s">
        <v>131</v>
      </c>
      <c r="C45" s="39" t="s">
        <v>0</v>
      </c>
      <c r="D45" s="41" t="s">
        <v>132</v>
      </c>
      <c r="E45" s="39" t="s">
        <v>2</v>
      </c>
      <c r="F45" s="42">
        <v>28.05</v>
      </c>
      <c r="G45" s="43">
        <v>56.26</v>
      </c>
      <c r="H45" s="43">
        <f>(G45*H7)+G45</f>
        <v>67.708910000000003</v>
      </c>
      <c r="I45" s="43">
        <f t="shared" si="1"/>
        <v>1899.23</v>
      </c>
    </row>
    <row r="46" spans="1:9" s="44" customFormat="1" ht="33.75" customHeight="1">
      <c r="A46" s="39" t="s">
        <v>395</v>
      </c>
      <c r="B46" s="40" t="s">
        <v>133</v>
      </c>
      <c r="C46" s="39" t="s">
        <v>0</v>
      </c>
      <c r="D46" s="41" t="s">
        <v>134</v>
      </c>
      <c r="E46" s="39" t="s">
        <v>13</v>
      </c>
      <c r="F46" s="42">
        <v>0.18</v>
      </c>
      <c r="G46" s="43">
        <v>255.43</v>
      </c>
      <c r="H46" s="43">
        <f>(G46*H7)+G46</f>
        <v>307.41000500000001</v>
      </c>
      <c r="I46" s="43">
        <f t="shared" si="1"/>
        <v>55.33</v>
      </c>
    </row>
    <row r="47" spans="1:9" s="44" customFormat="1" ht="39" customHeight="1">
      <c r="A47" s="39" t="s">
        <v>396</v>
      </c>
      <c r="B47" s="40" t="s">
        <v>135</v>
      </c>
      <c r="C47" s="39" t="s">
        <v>0</v>
      </c>
      <c r="D47" s="41" t="s">
        <v>136</v>
      </c>
      <c r="E47" s="39" t="s">
        <v>54</v>
      </c>
      <c r="F47" s="42">
        <v>94</v>
      </c>
      <c r="G47" s="43">
        <v>9.2799999999999994</v>
      </c>
      <c r="H47" s="43">
        <f>(G47*H7)+G47</f>
        <v>11.168479999999999</v>
      </c>
      <c r="I47" s="43">
        <f t="shared" si="1"/>
        <v>1049.83</v>
      </c>
    </row>
    <row r="48" spans="1:9" s="44" customFormat="1" ht="52.5" customHeight="1">
      <c r="A48" s="39" t="s">
        <v>397</v>
      </c>
      <c r="B48" s="40" t="s">
        <v>137</v>
      </c>
      <c r="C48" s="39" t="s">
        <v>0</v>
      </c>
      <c r="D48" s="41" t="s">
        <v>162</v>
      </c>
      <c r="E48" s="39" t="s">
        <v>13</v>
      </c>
      <c r="F48" s="42">
        <v>3.2</v>
      </c>
      <c r="G48" s="43">
        <v>461.57</v>
      </c>
      <c r="H48" s="43">
        <f>(G48*H7)+G48</f>
        <v>555.49949500000002</v>
      </c>
      <c r="I48" s="43">
        <f t="shared" si="1"/>
        <v>1777.59</v>
      </c>
    </row>
    <row r="49" spans="1:9" s="44" customFormat="1" ht="44.25" customHeight="1">
      <c r="A49" s="39" t="s">
        <v>398</v>
      </c>
      <c r="B49" s="40" t="s">
        <v>138</v>
      </c>
      <c r="C49" s="39" t="s">
        <v>0</v>
      </c>
      <c r="D49" s="41" t="s">
        <v>163</v>
      </c>
      <c r="E49" s="39" t="s">
        <v>16</v>
      </c>
      <c r="F49" s="42">
        <v>49.2</v>
      </c>
      <c r="G49" s="43">
        <v>71.349999999999994</v>
      </c>
      <c r="H49" s="43">
        <f>(G49*H7)+G49</f>
        <v>85.869724999999988</v>
      </c>
      <c r="I49" s="43">
        <f t="shared" si="1"/>
        <v>4224.79</v>
      </c>
    </row>
    <row r="50" spans="1:9" s="44" customFormat="1" ht="36" customHeight="1">
      <c r="A50" s="39" t="s">
        <v>399</v>
      </c>
      <c r="B50" s="40" t="s">
        <v>139</v>
      </c>
      <c r="C50" s="39" t="s">
        <v>140</v>
      </c>
      <c r="D50" s="41" t="s">
        <v>141</v>
      </c>
      <c r="E50" s="39" t="s">
        <v>142</v>
      </c>
      <c r="F50" s="42">
        <v>31122</v>
      </c>
      <c r="G50" s="43">
        <v>0.4</v>
      </c>
      <c r="H50" s="43">
        <f>(G50*H7)+G50</f>
        <v>0.48140000000000005</v>
      </c>
      <c r="I50" s="43">
        <f t="shared" si="1"/>
        <v>14982.13</v>
      </c>
    </row>
    <row r="51" spans="1:9" s="44" customFormat="1" ht="36.75" customHeight="1">
      <c r="A51" s="39" t="s">
        <v>400</v>
      </c>
      <c r="B51" s="40" t="s">
        <v>135</v>
      </c>
      <c r="C51" s="39" t="s">
        <v>0</v>
      </c>
      <c r="D51" s="41" t="s">
        <v>136</v>
      </c>
      <c r="E51" s="39" t="s">
        <v>54</v>
      </c>
      <c r="F51" s="42">
        <v>176.4</v>
      </c>
      <c r="G51" s="43">
        <v>9.2799999999999994</v>
      </c>
      <c r="H51" s="43">
        <f>(G51*H7)+G51</f>
        <v>11.168479999999999</v>
      </c>
      <c r="I51" s="43">
        <f t="shared" si="1"/>
        <v>1970.11</v>
      </c>
    </row>
    <row r="52" spans="1:9" s="44" customFormat="1" ht="41.25" customHeight="1">
      <c r="A52" s="39" t="s">
        <v>401</v>
      </c>
      <c r="B52" s="40">
        <v>2</v>
      </c>
      <c r="C52" s="39" t="s">
        <v>183</v>
      </c>
      <c r="D52" s="41" t="s">
        <v>143</v>
      </c>
      <c r="E52" s="39" t="s">
        <v>54</v>
      </c>
      <c r="F52" s="42">
        <v>588</v>
      </c>
      <c r="G52" s="43">
        <v>24.45</v>
      </c>
      <c r="H52" s="43">
        <f>(G52*H7)+G52</f>
        <v>29.425574999999998</v>
      </c>
      <c r="I52" s="43">
        <f t="shared" si="1"/>
        <v>17302.23</v>
      </c>
    </row>
    <row r="53" spans="1:9" s="44" customFormat="1" ht="36" customHeight="1">
      <c r="A53" s="39" t="s">
        <v>402</v>
      </c>
      <c r="B53" s="40" t="s">
        <v>144</v>
      </c>
      <c r="C53" s="39" t="s">
        <v>140</v>
      </c>
      <c r="D53" s="41" t="s">
        <v>145</v>
      </c>
      <c r="E53" s="39" t="s">
        <v>142</v>
      </c>
      <c r="F53" s="42">
        <v>4205</v>
      </c>
      <c r="G53" s="43">
        <v>0.69</v>
      </c>
      <c r="H53" s="43">
        <f>(G53*H7)+G53</f>
        <v>0.8304149999999999</v>
      </c>
      <c r="I53" s="43">
        <f t="shared" si="1"/>
        <v>3491.89</v>
      </c>
    </row>
    <row r="54" spans="1:9" s="44" customFormat="1" ht="49.5" customHeight="1">
      <c r="A54" s="39" t="s">
        <v>403</v>
      </c>
      <c r="B54" s="40" t="s">
        <v>146</v>
      </c>
      <c r="C54" s="39" t="s">
        <v>140</v>
      </c>
      <c r="D54" s="41" t="s">
        <v>164</v>
      </c>
      <c r="E54" s="39" t="s">
        <v>112</v>
      </c>
      <c r="F54" s="42">
        <v>4</v>
      </c>
      <c r="G54" s="43">
        <v>84.41</v>
      </c>
      <c r="H54" s="43">
        <f>(G54*H7)+G54</f>
        <v>101.587435</v>
      </c>
      <c r="I54" s="43">
        <f t="shared" si="1"/>
        <v>406.34</v>
      </c>
    </row>
    <row r="55" spans="1:9" s="44" customFormat="1" ht="41.25" customHeight="1">
      <c r="A55" s="39" t="s">
        <v>404</v>
      </c>
      <c r="B55" s="40">
        <v>3</v>
      </c>
      <c r="C55" s="39" t="s">
        <v>183</v>
      </c>
      <c r="D55" s="41" t="s">
        <v>147</v>
      </c>
      <c r="E55" s="39" t="s">
        <v>16</v>
      </c>
      <c r="F55" s="42">
        <v>4.5</v>
      </c>
      <c r="G55" s="43">
        <v>37.07</v>
      </c>
      <c r="H55" s="43">
        <f>(G55*H7)+G55</f>
        <v>44.613745000000002</v>
      </c>
      <c r="I55" s="43">
        <f t="shared" si="1"/>
        <v>200.76</v>
      </c>
    </row>
    <row r="56" spans="1:9" s="44" customFormat="1" ht="31.5" customHeight="1">
      <c r="A56" s="39" t="s">
        <v>405</v>
      </c>
      <c r="B56" s="40">
        <v>4</v>
      </c>
      <c r="C56" s="39" t="s">
        <v>183</v>
      </c>
      <c r="D56" s="41" t="s">
        <v>148</v>
      </c>
      <c r="E56" s="39" t="s">
        <v>13</v>
      </c>
      <c r="F56" s="42">
        <v>1.64</v>
      </c>
      <c r="G56" s="43">
        <v>2075.15</v>
      </c>
      <c r="H56" s="43">
        <f>(G56*H7)+G56</f>
        <v>2497.443025</v>
      </c>
      <c r="I56" s="43">
        <f t="shared" si="1"/>
        <v>4095.8</v>
      </c>
    </row>
    <row r="57" spans="1:9" s="44" customFormat="1" ht="34.5" customHeight="1">
      <c r="A57" s="39" t="s">
        <v>406</v>
      </c>
      <c r="B57" s="40">
        <v>5</v>
      </c>
      <c r="C57" s="39" t="s">
        <v>183</v>
      </c>
      <c r="D57" s="41" t="s">
        <v>149</v>
      </c>
      <c r="E57" s="39" t="s">
        <v>13</v>
      </c>
      <c r="F57" s="42">
        <v>0.33</v>
      </c>
      <c r="G57" s="43">
        <v>4895.13</v>
      </c>
      <c r="H57" s="43">
        <f>(G57*H7)+G57</f>
        <v>5891.288955</v>
      </c>
      <c r="I57" s="43">
        <f t="shared" si="1"/>
        <v>1944.12</v>
      </c>
    </row>
    <row r="58" spans="1:9" s="44" customFormat="1" ht="33" customHeight="1">
      <c r="A58" s="39" t="s">
        <v>407</v>
      </c>
      <c r="B58" s="40">
        <v>6</v>
      </c>
      <c r="C58" s="39" t="s">
        <v>95</v>
      </c>
      <c r="D58" s="41" t="s">
        <v>195</v>
      </c>
      <c r="E58" s="39" t="s">
        <v>150</v>
      </c>
      <c r="F58" s="42">
        <v>1.08</v>
      </c>
      <c r="G58" s="43">
        <v>1921.51</v>
      </c>
      <c r="H58" s="43">
        <f>(G58*H7)+G58</f>
        <v>2312.5372849999999</v>
      </c>
      <c r="I58" s="43">
        <f t="shared" si="1"/>
        <v>2497.54</v>
      </c>
    </row>
    <row r="59" spans="1:9" s="44" customFormat="1" ht="45.75" customHeight="1">
      <c r="A59" s="39" t="s">
        <v>408</v>
      </c>
      <c r="B59" s="40" t="s">
        <v>151</v>
      </c>
      <c r="C59" s="39" t="s">
        <v>0</v>
      </c>
      <c r="D59" s="41" t="s">
        <v>152</v>
      </c>
      <c r="E59" s="39" t="s">
        <v>16</v>
      </c>
      <c r="F59" s="42">
        <v>84.8</v>
      </c>
      <c r="G59" s="43">
        <v>18.97</v>
      </c>
      <c r="H59" s="43">
        <f>(G59*H7)+G59</f>
        <v>22.830394999999999</v>
      </c>
      <c r="I59" s="43">
        <f t="shared" si="1"/>
        <v>1936.01</v>
      </c>
    </row>
    <row r="60" spans="1:9" s="44" customFormat="1" ht="42" customHeight="1">
      <c r="A60" s="39" t="s">
        <v>409</v>
      </c>
      <c r="B60" s="40">
        <v>7</v>
      </c>
      <c r="C60" s="39" t="s">
        <v>95</v>
      </c>
      <c r="D60" s="41" t="s">
        <v>153</v>
      </c>
      <c r="E60" s="39" t="s">
        <v>112</v>
      </c>
      <c r="F60" s="42">
        <v>40</v>
      </c>
      <c r="G60" s="43">
        <v>21.31</v>
      </c>
      <c r="H60" s="43">
        <f>(G60*H7)+G60</f>
        <v>25.646584999999998</v>
      </c>
      <c r="I60" s="43">
        <f t="shared" si="1"/>
        <v>1025.8599999999999</v>
      </c>
    </row>
    <row r="61" spans="1:9" s="44" customFormat="1" ht="43.5" customHeight="1">
      <c r="A61" s="39" t="s">
        <v>410</v>
      </c>
      <c r="B61" s="40" t="s">
        <v>154</v>
      </c>
      <c r="C61" s="39" t="s">
        <v>0</v>
      </c>
      <c r="D61" s="41" t="s">
        <v>155</v>
      </c>
      <c r="E61" s="39" t="s">
        <v>2</v>
      </c>
      <c r="F61" s="42">
        <v>24.72</v>
      </c>
      <c r="G61" s="43">
        <v>18.32</v>
      </c>
      <c r="H61" s="43">
        <f>(G61*H7)+G61</f>
        <v>22.048120000000001</v>
      </c>
      <c r="I61" s="43">
        <f t="shared" si="1"/>
        <v>545.02</v>
      </c>
    </row>
    <row r="62" spans="1:9" s="44" customFormat="1" ht="35.25" customHeight="1">
      <c r="A62" s="39" t="s">
        <v>411</v>
      </c>
      <c r="B62" s="40" t="s">
        <v>156</v>
      </c>
      <c r="C62" s="39" t="s">
        <v>0</v>
      </c>
      <c r="D62" s="41" t="s">
        <v>157</v>
      </c>
      <c r="E62" s="39" t="s">
        <v>2</v>
      </c>
      <c r="F62" s="42">
        <v>24.72</v>
      </c>
      <c r="G62" s="43">
        <v>39.08</v>
      </c>
      <c r="H62" s="43">
        <f>(G62*H7)+G62</f>
        <v>47.032779999999995</v>
      </c>
      <c r="I62" s="43">
        <f t="shared" si="1"/>
        <v>1162.6500000000001</v>
      </c>
    </row>
    <row r="63" spans="1:9" s="44" customFormat="1" ht="37.5" customHeight="1">
      <c r="A63" s="39" t="s">
        <v>412</v>
      </c>
      <c r="B63" s="40" t="s">
        <v>158</v>
      </c>
      <c r="C63" s="39" t="s">
        <v>0</v>
      </c>
      <c r="D63" s="41" t="s">
        <v>159</v>
      </c>
      <c r="E63" s="39" t="s">
        <v>2</v>
      </c>
      <c r="F63" s="42">
        <v>99.12</v>
      </c>
      <c r="G63" s="43">
        <v>18.66</v>
      </c>
      <c r="H63" s="43">
        <f>(G63*H7)+G63</f>
        <v>22.45731</v>
      </c>
      <c r="I63" s="43">
        <f t="shared" si="1"/>
        <v>2225.96</v>
      </c>
    </row>
    <row r="64" spans="1:9" s="44" customFormat="1" ht="44.25" customHeight="1" thickBot="1">
      <c r="A64" s="39" t="s">
        <v>413</v>
      </c>
      <c r="B64" s="40" t="s">
        <v>160</v>
      </c>
      <c r="C64" s="39" t="s">
        <v>0</v>
      </c>
      <c r="D64" s="41" t="s">
        <v>161</v>
      </c>
      <c r="E64" s="39" t="s">
        <v>2</v>
      </c>
      <c r="F64" s="42">
        <v>99.12</v>
      </c>
      <c r="G64" s="43">
        <v>15.99</v>
      </c>
      <c r="H64" s="43">
        <f>(G64*H7)+G64</f>
        <v>19.243964999999999</v>
      </c>
      <c r="I64" s="43">
        <f t="shared" si="1"/>
        <v>1907.46</v>
      </c>
    </row>
    <row r="65" spans="1:9" s="37" customFormat="1" ht="19.5" customHeight="1" thickTop="1" thickBot="1">
      <c r="A65" s="140" t="s">
        <v>15</v>
      </c>
      <c r="B65" s="140"/>
      <c r="C65" s="140"/>
      <c r="D65" s="140"/>
      <c r="E65" s="140"/>
      <c r="F65" s="140"/>
      <c r="G65" s="140"/>
      <c r="H65" s="140"/>
      <c r="I65" s="61">
        <f>SUM(I38:I64)</f>
        <v>78276.83</v>
      </c>
    </row>
    <row r="66" spans="1:9" s="37" customFormat="1" ht="22.5" customHeight="1" thickTop="1" thickBot="1">
      <c r="A66" s="60" t="s">
        <v>198</v>
      </c>
      <c r="B66" s="51"/>
      <c r="C66" s="52"/>
      <c r="D66" s="53" t="s">
        <v>230</v>
      </c>
      <c r="E66" s="54"/>
      <c r="F66" s="55"/>
      <c r="G66" s="55"/>
      <c r="H66" s="56"/>
      <c r="I66" s="57"/>
    </row>
    <row r="67" spans="1:9" s="44" customFormat="1" ht="39" customHeight="1">
      <c r="A67" s="39" t="s">
        <v>71</v>
      </c>
      <c r="B67" s="40" t="s">
        <v>91</v>
      </c>
      <c r="C67" s="39" t="s">
        <v>0</v>
      </c>
      <c r="D67" s="41" t="s">
        <v>1</v>
      </c>
      <c r="E67" s="39" t="s">
        <v>2</v>
      </c>
      <c r="F67" s="42">
        <v>3.45</v>
      </c>
      <c r="G67" s="43">
        <v>378.99</v>
      </c>
      <c r="H67" s="43">
        <f>(G67*H7)+G67</f>
        <v>456.114465</v>
      </c>
      <c r="I67" s="43">
        <f>TRUNC(F67*H67,2)</f>
        <v>1573.59</v>
      </c>
    </row>
    <row r="68" spans="1:9" s="44" customFormat="1" ht="51.75" customHeight="1">
      <c r="A68" s="39" t="s">
        <v>65</v>
      </c>
      <c r="B68" s="40">
        <v>93584</v>
      </c>
      <c r="C68" s="39" t="s">
        <v>0</v>
      </c>
      <c r="D68" s="41" t="s">
        <v>417</v>
      </c>
      <c r="E68" s="39" t="s">
        <v>2</v>
      </c>
      <c r="F68" s="42">
        <v>7</v>
      </c>
      <c r="G68" s="43">
        <v>526.83000000000004</v>
      </c>
      <c r="H68" s="43">
        <f>(G68*H7)+G68</f>
        <v>634.03990500000009</v>
      </c>
      <c r="I68" s="43">
        <f>TRUNC(F68*H68,2)</f>
        <v>4438.2700000000004</v>
      </c>
    </row>
    <row r="69" spans="1:9" s="37" customFormat="1" ht="16.5" customHeight="1">
      <c r="A69" s="39" t="s">
        <v>18</v>
      </c>
      <c r="B69" s="111" t="s">
        <v>96</v>
      </c>
      <c r="C69" s="40">
        <v>1</v>
      </c>
      <c r="D69" s="112" t="s">
        <v>14</v>
      </c>
      <c r="E69" s="39" t="s">
        <v>112</v>
      </c>
      <c r="F69" s="113">
        <v>1</v>
      </c>
      <c r="G69" s="114">
        <f>'ADMINISTRAÇÃO LOCAL'!J6</f>
        <v>4791.04</v>
      </c>
      <c r="H69" s="43">
        <f>(G69*H7)+G69</f>
        <v>5766.0166399999998</v>
      </c>
      <c r="I69" s="114">
        <f>TRUNC(F69*H69,2)</f>
        <v>5766.01</v>
      </c>
    </row>
    <row r="70" spans="1:9" ht="25.5">
      <c r="A70" s="39" t="s">
        <v>19</v>
      </c>
      <c r="B70" s="40" t="s">
        <v>231</v>
      </c>
      <c r="C70" s="39" t="s">
        <v>0</v>
      </c>
      <c r="D70" s="41" t="s">
        <v>232</v>
      </c>
      <c r="E70" s="39" t="s">
        <v>2</v>
      </c>
      <c r="F70" s="42">
        <v>396</v>
      </c>
      <c r="G70" s="43">
        <v>4.25</v>
      </c>
      <c r="H70" s="43">
        <f>(G70*H7)+G70</f>
        <v>5.1148749999999996</v>
      </c>
      <c r="I70" s="43">
        <f>TRUNC(F70*H70,2)</f>
        <v>2025.49</v>
      </c>
    </row>
    <row r="71" spans="1:9" ht="25.5">
      <c r="A71" s="39" t="s">
        <v>20</v>
      </c>
      <c r="B71" s="40" t="s">
        <v>92</v>
      </c>
      <c r="C71" s="39" t="s">
        <v>0</v>
      </c>
      <c r="D71" s="41" t="s">
        <v>93</v>
      </c>
      <c r="E71" s="39" t="s">
        <v>13</v>
      </c>
      <c r="F71" s="42">
        <v>3.6</v>
      </c>
      <c r="G71" s="43">
        <v>63.09</v>
      </c>
      <c r="H71" s="43">
        <f>(G71*H7)+G71</f>
        <v>75.928815</v>
      </c>
      <c r="I71" s="43">
        <f t="shared" ref="I71:I141" si="2">TRUNC(F71*H71,2)</f>
        <v>273.33999999999997</v>
      </c>
    </row>
    <row r="72" spans="1:9" ht="25.5">
      <c r="A72" s="39" t="s">
        <v>21</v>
      </c>
      <c r="B72" s="40" t="s">
        <v>233</v>
      </c>
      <c r="C72" s="39" t="s">
        <v>0</v>
      </c>
      <c r="D72" s="41" t="s">
        <v>234</v>
      </c>
      <c r="E72" s="39" t="s">
        <v>54</v>
      </c>
      <c r="F72" s="42">
        <v>8</v>
      </c>
      <c r="G72" s="43">
        <v>12.32</v>
      </c>
      <c r="H72" s="43">
        <f>(G72*H7)+G72</f>
        <v>14.827120000000001</v>
      </c>
      <c r="I72" s="43">
        <f t="shared" si="2"/>
        <v>118.61</v>
      </c>
    </row>
    <row r="73" spans="1:9" ht="25.5">
      <c r="A73" s="39" t="s">
        <v>22</v>
      </c>
      <c r="B73" s="40" t="s">
        <v>235</v>
      </c>
      <c r="C73" s="39" t="s">
        <v>0</v>
      </c>
      <c r="D73" s="41" t="s">
        <v>236</v>
      </c>
      <c r="E73" s="39" t="s">
        <v>54</v>
      </c>
      <c r="F73" s="42">
        <v>289</v>
      </c>
      <c r="G73" s="43">
        <v>8.31</v>
      </c>
      <c r="H73" s="43">
        <f>(G73*H7)+G73</f>
        <v>10.001085</v>
      </c>
      <c r="I73" s="43">
        <f t="shared" si="2"/>
        <v>2890.31</v>
      </c>
    </row>
    <row r="74" spans="1:9" ht="25.5">
      <c r="A74" s="39" t="s">
        <v>23</v>
      </c>
      <c r="B74" s="40" t="s">
        <v>237</v>
      </c>
      <c r="C74" s="39" t="s">
        <v>0</v>
      </c>
      <c r="D74" s="41" t="s">
        <v>238</v>
      </c>
      <c r="E74" s="39" t="s">
        <v>54</v>
      </c>
      <c r="F74" s="42">
        <v>15</v>
      </c>
      <c r="G74" s="43">
        <v>7.38</v>
      </c>
      <c r="H74" s="43">
        <f>(G74*H7)+G74</f>
        <v>8.881829999999999</v>
      </c>
      <c r="I74" s="43">
        <f t="shared" si="2"/>
        <v>133.22</v>
      </c>
    </row>
    <row r="75" spans="1:9" ht="25.5">
      <c r="A75" s="39" t="s">
        <v>24</v>
      </c>
      <c r="B75" s="40" t="s">
        <v>239</v>
      </c>
      <c r="C75" s="39" t="s">
        <v>0</v>
      </c>
      <c r="D75" s="41" t="s">
        <v>240</v>
      </c>
      <c r="E75" s="39" t="s">
        <v>2</v>
      </c>
      <c r="F75" s="42">
        <v>17.84</v>
      </c>
      <c r="G75" s="43">
        <v>127.74</v>
      </c>
      <c r="H75" s="43">
        <f>(G75*H7)+G75</f>
        <v>153.73508999999999</v>
      </c>
      <c r="I75" s="43">
        <f t="shared" si="2"/>
        <v>2742.63</v>
      </c>
    </row>
    <row r="76" spans="1:9" ht="25.5">
      <c r="A76" s="39" t="s">
        <v>25</v>
      </c>
      <c r="B76" s="40" t="s">
        <v>241</v>
      </c>
      <c r="C76" s="39" t="s">
        <v>0</v>
      </c>
      <c r="D76" s="41" t="s">
        <v>242</v>
      </c>
      <c r="E76" s="39" t="s">
        <v>13</v>
      </c>
      <c r="F76" s="42">
        <v>3.5</v>
      </c>
      <c r="G76" s="43">
        <v>493.76</v>
      </c>
      <c r="H76" s="43">
        <f>(G76*H7)+G76</f>
        <v>594.24015999999995</v>
      </c>
      <c r="I76" s="43">
        <f t="shared" si="2"/>
        <v>2079.84</v>
      </c>
    </row>
    <row r="77" spans="1:9" ht="25.5">
      <c r="A77" s="39" t="s">
        <v>26</v>
      </c>
      <c r="B77" s="40" t="s">
        <v>94</v>
      </c>
      <c r="C77" s="39" t="s">
        <v>0</v>
      </c>
      <c r="D77" s="41" t="s">
        <v>55</v>
      </c>
      <c r="E77" s="39" t="s">
        <v>2</v>
      </c>
      <c r="F77" s="42">
        <v>20</v>
      </c>
      <c r="G77" s="43">
        <v>9.67</v>
      </c>
      <c r="H77" s="43">
        <f>(G77*H7)+G77</f>
        <v>11.637845</v>
      </c>
      <c r="I77" s="43">
        <f t="shared" si="2"/>
        <v>232.75</v>
      </c>
    </row>
    <row r="78" spans="1:9" ht="38.25">
      <c r="A78" s="39" t="s">
        <v>98</v>
      </c>
      <c r="B78" s="40" t="s">
        <v>243</v>
      </c>
      <c r="C78" s="39" t="s">
        <v>0</v>
      </c>
      <c r="D78" s="41" t="s">
        <v>244</v>
      </c>
      <c r="E78" s="39" t="s">
        <v>54</v>
      </c>
      <c r="F78" s="42">
        <v>171.8</v>
      </c>
      <c r="G78" s="43">
        <v>12.39</v>
      </c>
      <c r="H78" s="43">
        <f>(G78*H7)+G78</f>
        <v>14.911365</v>
      </c>
      <c r="I78" s="43">
        <f t="shared" si="2"/>
        <v>2561.77</v>
      </c>
    </row>
    <row r="79" spans="1:9" ht="38.25">
      <c r="A79" s="39" t="s">
        <v>99</v>
      </c>
      <c r="B79" s="40" t="s">
        <v>245</v>
      </c>
      <c r="C79" s="39" t="s">
        <v>0</v>
      </c>
      <c r="D79" s="41" t="s">
        <v>246</v>
      </c>
      <c r="E79" s="39" t="s">
        <v>54</v>
      </c>
      <c r="F79" s="42">
        <v>44.8</v>
      </c>
      <c r="G79" s="43">
        <v>12.22</v>
      </c>
      <c r="H79" s="43">
        <f>(G79*H7)+G79</f>
        <v>14.706770000000001</v>
      </c>
      <c r="I79" s="43">
        <f t="shared" si="2"/>
        <v>658.86</v>
      </c>
    </row>
    <row r="80" spans="1:9" ht="38.25">
      <c r="A80" s="39" t="s">
        <v>100</v>
      </c>
      <c r="B80" s="40" t="s">
        <v>247</v>
      </c>
      <c r="C80" s="39" t="s">
        <v>0</v>
      </c>
      <c r="D80" s="41" t="s">
        <v>248</v>
      </c>
      <c r="E80" s="39" t="s">
        <v>54</v>
      </c>
      <c r="F80" s="42">
        <v>54.7</v>
      </c>
      <c r="G80" s="43">
        <v>10.7</v>
      </c>
      <c r="H80" s="43">
        <f>(G80*H7)+G80</f>
        <v>12.87745</v>
      </c>
      <c r="I80" s="43">
        <f t="shared" si="2"/>
        <v>704.39</v>
      </c>
    </row>
    <row r="81" spans="1:9" ht="38.25">
      <c r="A81" s="39" t="s">
        <v>101</v>
      </c>
      <c r="B81" s="40" t="s">
        <v>249</v>
      </c>
      <c r="C81" s="39" t="s">
        <v>0</v>
      </c>
      <c r="D81" s="41" t="s">
        <v>250</v>
      </c>
      <c r="E81" s="39" t="s">
        <v>54</v>
      </c>
      <c r="F81" s="42">
        <v>5.2</v>
      </c>
      <c r="G81" s="43">
        <v>10.19</v>
      </c>
      <c r="H81" s="43">
        <f>(G81*H7)+G81</f>
        <v>12.263665</v>
      </c>
      <c r="I81" s="43">
        <f t="shared" si="2"/>
        <v>63.77</v>
      </c>
    </row>
    <row r="82" spans="1:9" ht="38.25">
      <c r="A82" s="39" t="s">
        <v>102</v>
      </c>
      <c r="B82" s="40" t="s">
        <v>251</v>
      </c>
      <c r="C82" s="39" t="s">
        <v>0</v>
      </c>
      <c r="D82" s="41" t="s">
        <v>252</v>
      </c>
      <c r="E82" s="39" t="s">
        <v>54</v>
      </c>
      <c r="F82" s="42">
        <v>506</v>
      </c>
      <c r="G82" s="43">
        <v>8.25</v>
      </c>
      <c r="H82" s="43">
        <f>(G82*H7)+G82</f>
        <v>9.9288749999999997</v>
      </c>
      <c r="I82" s="43">
        <f t="shared" si="2"/>
        <v>5024.01</v>
      </c>
    </row>
    <row r="83" spans="1:9" ht="38.25">
      <c r="A83" s="39" t="s">
        <v>103</v>
      </c>
      <c r="B83" s="40" t="s">
        <v>253</v>
      </c>
      <c r="C83" s="39" t="s">
        <v>0</v>
      </c>
      <c r="D83" s="41" t="s">
        <v>254</v>
      </c>
      <c r="E83" s="39" t="s">
        <v>54</v>
      </c>
      <c r="F83" s="42">
        <v>64</v>
      </c>
      <c r="G83" s="43">
        <v>7.27</v>
      </c>
      <c r="H83" s="43">
        <f>(G83*H7)+G83</f>
        <v>8.7494449999999997</v>
      </c>
      <c r="I83" s="43">
        <f t="shared" si="2"/>
        <v>559.96</v>
      </c>
    </row>
    <row r="84" spans="1:9" ht="25.5">
      <c r="A84" s="39" t="s">
        <v>104</v>
      </c>
      <c r="B84" s="40" t="s">
        <v>255</v>
      </c>
      <c r="C84" s="39" t="s">
        <v>0</v>
      </c>
      <c r="D84" s="41" t="s">
        <v>256</v>
      </c>
      <c r="E84" s="39" t="s">
        <v>2</v>
      </c>
      <c r="F84" s="42">
        <v>144.96</v>
      </c>
      <c r="G84" s="43">
        <v>114.36</v>
      </c>
      <c r="H84" s="43">
        <f>(G84*H7)+G84</f>
        <v>137.63226</v>
      </c>
      <c r="I84" s="43">
        <f t="shared" si="2"/>
        <v>19951.169999999998</v>
      </c>
    </row>
    <row r="85" spans="1:9" ht="51">
      <c r="A85" s="39" t="s">
        <v>113</v>
      </c>
      <c r="B85" s="40" t="s">
        <v>257</v>
      </c>
      <c r="C85" s="39" t="s">
        <v>0</v>
      </c>
      <c r="D85" s="41" t="s">
        <v>258</v>
      </c>
      <c r="E85" s="39" t="s">
        <v>2</v>
      </c>
      <c r="F85" s="42">
        <v>144.96</v>
      </c>
      <c r="G85" s="43">
        <v>42.76</v>
      </c>
      <c r="H85" s="43">
        <f>(G85*H7)+G85</f>
        <v>51.461659999999995</v>
      </c>
      <c r="I85" s="43">
        <f t="shared" si="2"/>
        <v>7459.88</v>
      </c>
    </row>
    <row r="86" spans="1:9" ht="38.25">
      <c r="A86" s="39" t="s">
        <v>114</v>
      </c>
      <c r="B86" s="40" t="s">
        <v>259</v>
      </c>
      <c r="C86" s="39" t="s">
        <v>0</v>
      </c>
      <c r="D86" s="41" t="s">
        <v>260</v>
      </c>
      <c r="E86" s="39" t="s">
        <v>13</v>
      </c>
      <c r="F86" s="42">
        <v>8.4</v>
      </c>
      <c r="G86" s="43">
        <v>464.93</v>
      </c>
      <c r="H86" s="43">
        <f>(G86*H7)+G86</f>
        <v>559.54325500000004</v>
      </c>
      <c r="I86" s="43">
        <f t="shared" si="2"/>
        <v>4700.16</v>
      </c>
    </row>
    <row r="87" spans="1:9" s="1" customFormat="1" ht="38.25">
      <c r="A87" s="39" t="s">
        <v>115</v>
      </c>
      <c r="B87" s="40" t="s">
        <v>261</v>
      </c>
      <c r="C87" s="39" t="s">
        <v>0</v>
      </c>
      <c r="D87" s="41" t="s">
        <v>262</v>
      </c>
      <c r="E87" s="39" t="s">
        <v>2</v>
      </c>
      <c r="F87" s="42">
        <v>175.87</v>
      </c>
      <c r="G87" s="43">
        <v>40.17</v>
      </c>
      <c r="H87" s="43">
        <f>(G87*H7)+G87</f>
        <v>48.344594999999998</v>
      </c>
      <c r="I87" s="43">
        <f t="shared" si="2"/>
        <v>8502.36</v>
      </c>
    </row>
    <row r="88" spans="1:9">
      <c r="A88" s="39" t="s">
        <v>116</v>
      </c>
      <c r="B88" s="40" t="s">
        <v>263</v>
      </c>
      <c r="C88" s="39" t="s">
        <v>0</v>
      </c>
      <c r="D88" s="41" t="s">
        <v>264</v>
      </c>
      <c r="E88" s="39" t="s">
        <v>2</v>
      </c>
      <c r="F88" s="42">
        <v>160</v>
      </c>
      <c r="G88" s="43">
        <v>11.8</v>
      </c>
      <c r="H88" s="43">
        <f>(G88*H7)+G88</f>
        <v>14.2013</v>
      </c>
      <c r="I88" s="43">
        <f t="shared" si="2"/>
        <v>2272.1999999999998</v>
      </c>
    </row>
    <row r="89" spans="1:9" ht="25.5">
      <c r="A89" s="39" t="s">
        <v>193</v>
      </c>
      <c r="B89" s="40" t="s">
        <v>265</v>
      </c>
      <c r="C89" s="39" t="s">
        <v>0</v>
      </c>
      <c r="D89" s="41" t="s">
        <v>266</v>
      </c>
      <c r="E89" s="39" t="s">
        <v>2</v>
      </c>
      <c r="F89" s="42">
        <v>160</v>
      </c>
      <c r="G89" s="43">
        <v>11.37</v>
      </c>
      <c r="H89" s="43">
        <f>(G89*H7)+G89</f>
        <v>13.683795</v>
      </c>
      <c r="I89" s="43">
        <f t="shared" si="2"/>
        <v>2189.4</v>
      </c>
    </row>
    <row r="90" spans="1:9" ht="25.5">
      <c r="A90" s="39" t="s">
        <v>194</v>
      </c>
      <c r="B90" s="40" t="s">
        <v>267</v>
      </c>
      <c r="C90" s="39" t="s">
        <v>0</v>
      </c>
      <c r="D90" s="41" t="s">
        <v>268</v>
      </c>
      <c r="E90" s="39" t="s">
        <v>2</v>
      </c>
      <c r="F90" s="42">
        <v>15.87</v>
      </c>
      <c r="G90" s="43">
        <v>71.19</v>
      </c>
      <c r="H90" s="43">
        <f>(G90*H7)+G90</f>
        <v>85.677165000000002</v>
      </c>
      <c r="I90" s="43">
        <f t="shared" si="2"/>
        <v>1359.69</v>
      </c>
    </row>
    <row r="91" spans="1:9">
      <c r="A91" s="39" t="s">
        <v>414</v>
      </c>
      <c r="B91" s="40">
        <v>11</v>
      </c>
      <c r="C91" s="40" t="s">
        <v>96</v>
      </c>
      <c r="D91" s="41" t="s">
        <v>269</v>
      </c>
      <c r="E91" s="39" t="s">
        <v>270</v>
      </c>
      <c r="F91" s="42">
        <v>41.26</v>
      </c>
      <c r="G91" s="43">
        <v>18.86</v>
      </c>
      <c r="H91" s="43">
        <f>(G91*H7)+G91</f>
        <v>22.69801</v>
      </c>
      <c r="I91" s="43">
        <f t="shared" si="2"/>
        <v>936.51</v>
      </c>
    </row>
    <row r="92" spans="1:9" ht="15.75" thickBot="1">
      <c r="A92" s="39" t="s">
        <v>415</v>
      </c>
      <c r="B92" s="59">
        <v>8</v>
      </c>
      <c r="C92" s="59" t="s">
        <v>96</v>
      </c>
      <c r="D92" s="115" t="s">
        <v>271</v>
      </c>
      <c r="E92" s="45" t="s">
        <v>2</v>
      </c>
      <c r="F92" s="46">
        <v>396</v>
      </c>
      <c r="G92" s="47">
        <v>2.46</v>
      </c>
      <c r="H92" s="43">
        <f>(G92*H7)+G92</f>
        <v>2.96061</v>
      </c>
      <c r="I92" s="47">
        <f t="shared" si="2"/>
        <v>1172.4000000000001</v>
      </c>
    </row>
    <row r="93" spans="1:9" ht="16.5" thickTop="1" thickBot="1">
      <c r="A93" s="140" t="s">
        <v>15</v>
      </c>
      <c r="B93" s="140"/>
      <c r="C93" s="140"/>
      <c r="D93" s="140"/>
      <c r="E93" s="140"/>
      <c r="F93" s="140"/>
      <c r="G93" s="140"/>
      <c r="H93" s="140"/>
      <c r="I93" s="61">
        <f>SUM(I67:I92)</f>
        <v>80390.589999999982</v>
      </c>
    </row>
    <row r="94" spans="1:9" ht="16.5" thickTop="1" thickBot="1">
      <c r="A94" s="60" t="s">
        <v>197</v>
      </c>
      <c r="B94" s="116"/>
      <c r="C94" s="117"/>
      <c r="D94" s="53" t="s">
        <v>272</v>
      </c>
      <c r="E94" s="118"/>
      <c r="F94" s="119"/>
      <c r="G94" s="119"/>
      <c r="H94" s="120"/>
      <c r="I94" s="121"/>
    </row>
    <row r="95" spans="1:9" s="44" customFormat="1" ht="39" customHeight="1">
      <c r="A95" s="39" t="s">
        <v>199</v>
      </c>
      <c r="B95" s="40" t="s">
        <v>91</v>
      </c>
      <c r="C95" s="39" t="s">
        <v>0</v>
      </c>
      <c r="D95" s="41" t="s">
        <v>1</v>
      </c>
      <c r="E95" s="39" t="s">
        <v>2</v>
      </c>
      <c r="F95" s="42">
        <v>3.45</v>
      </c>
      <c r="G95" s="43">
        <v>378.99</v>
      </c>
      <c r="H95" s="43">
        <f>(G95*H7)+G95</f>
        <v>456.114465</v>
      </c>
      <c r="I95" s="43">
        <f>TRUNC(F95*H95,2)</f>
        <v>1573.59</v>
      </c>
    </row>
    <row r="96" spans="1:9" s="44" customFormat="1" ht="45" customHeight="1">
      <c r="A96" s="39" t="s">
        <v>200</v>
      </c>
      <c r="B96" s="40">
        <v>93584</v>
      </c>
      <c r="C96" s="39" t="s">
        <v>0</v>
      </c>
      <c r="D96" s="41" t="s">
        <v>417</v>
      </c>
      <c r="E96" s="39" t="s">
        <v>2</v>
      </c>
      <c r="F96" s="42">
        <v>7</v>
      </c>
      <c r="G96" s="43">
        <v>526.83000000000004</v>
      </c>
      <c r="H96" s="43">
        <f>(G96*H7)+G96</f>
        <v>634.03990500000009</v>
      </c>
      <c r="I96" s="43">
        <f>TRUNC(F96*H96,2)</f>
        <v>4438.2700000000004</v>
      </c>
    </row>
    <row r="97" spans="1:9" s="37" customFormat="1" ht="16.5" customHeight="1">
      <c r="A97" s="39" t="s">
        <v>201</v>
      </c>
      <c r="B97" s="111" t="s">
        <v>96</v>
      </c>
      <c r="C97" s="40">
        <v>1</v>
      </c>
      <c r="D97" s="112" t="s">
        <v>14</v>
      </c>
      <c r="E97" s="39" t="s">
        <v>112</v>
      </c>
      <c r="F97" s="113">
        <v>1</v>
      </c>
      <c r="G97" s="114">
        <f>'ADMINISTRAÇÃO LOCAL'!J6</f>
        <v>4791.04</v>
      </c>
      <c r="H97" s="43">
        <f>(G97*H7)+G97</f>
        <v>5766.0166399999998</v>
      </c>
      <c r="I97" s="114">
        <f>TRUNC(F97*H97,2)</f>
        <v>5766.01</v>
      </c>
    </row>
    <row r="98" spans="1:9" ht="25.5">
      <c r="A98" s="39" t="s">
        <v>202</v>
      </c>
      <c r="B98" s="40" t="s">
        <v>231</v>
      </c>
      <c r="C98" s="39" t="s">
        <v>0</v>
      </c>
      <c r="D98" s="41" t="s">
        <v>232</v>
      </c>
      <c r="E98" s="39" t="s">
        <v>2</v>
      </c>
      <c r="F98" s="42">
        <v>127.5</v>
      </c>
      <c r="G98" s="43">
        <v>4.25</v>
      </c>
      <c r="H98" s="43">
        <f>(G98*H7)+G98</f>
        <v>5.1148749999999996</v>
      </c>
      <c r="I98" s="43">
        <f t="shared" si="2"/>
        <v>652.14</v>
      </c>
    </row>
    <row r="99" spans="1:9" ht="25.5">
      <c r="A99" s="39" t="s">
        <v>203</v>
      </c>
      <c r="B99" s="40" t="s">
        <v>92</v>
      </c>
      <c r="C99" s="39" t="s">
        <v>0</v>
      </c>
      <c r="D99" s="41" t="s">
        <v>93</v>
      </c>
      <c r="E99" s="39" t="s">
        <v>13</v>
      </c>
      <c r="F99" s="42">
        <v>2.65</v>
      </c>
      <c r="G99" s="43">
        <v>63.09</v>
      </c>
      <c r="H99" s="43">
        <f>(G99*H7)+G99</f>
        <v>75.928815</v>
      </c>
      <c r="I99" s="43">
        <f t="shared" si="2"/>
        <v>201.21</v>
      </c>
    </row>
    <row r="100" spans="1:9" ht="25.5">
      <c r="A100" s="39" t="s">
        <v>204</v>
      </c>
      <c r="B100" s="40" t="s">
        <v>233</v>
      </c>
      <c r="C100" s="39" t="s">
        <v>0</v>
      </c>
      <c r="D100" s="41" t="s">
        <v>234</v>
      </c>
      <c r="E100" s="39" t="s">
        <v>54</v>
      </c>
      <c r="F100" s="42">
        <v>5</v>
      </c>
      <c r="G100" s="43">
        <v>12.32</v>
      </c>
      <c r="H100" s="43">
        <f>(G100*H7)+G100</f>
        <v>14.827120000000001</v>
      </c>
      <c r="I100" s="43">
        <f t="shared" si="2"/>
        <v>74.13</v>
      </c>
    </row>
    <row r="101" spans="1:9" ht="25.5">
      <c r="A101" s="39" t="s">
        <v>205</v>
      </c>
      <c r="B101" s="40" t="s">
        <v>235</v>
      </c>
      <c r="C101" s="39" t="s">
        <v>0</v>
      </c>
      <c r="D101" s="41" t="s">
        <v>236</v>
      </c>
      <c r="E101" s="39" t="s">
        <v>54</v>
      </c>
      <c r="F101" s="42">
        <v>209</v>
      </c>
      <c r="G101" s="43">
        <v>8.31</v>
      </c>
      <c r="H101" s="43">
        <f>(G101*H7)+G101</f>
        <v>10.001085</v>
      </c>
      <c r="I101" s="43">
        <f t="shared" si="2"/>
        <v>2090.2199999999998</v>
      </c>
    </row>
    <row r="102" spans="1:9" ht="25.5">
      <c r="A102" s="39" t="s">
        <v>206</v>
      </c>
      <c r="B102" s="40" t="s">
        <v>239</v>
      </c>
      <c r="C102" s="39" t="s">
        <v>0</v>
      </c>
      <c r="D102" s="41" t="s">
        <v>240</v>
      </c>
      <c r="E102" s="39" t="s">
        <v>2</v>
      </c>
      <c r="F102" s="42">
        <v>13.36</v>
      </c>
      <c r="G102" s="43">
        <v>127.74</v>
      </c>
      <c r="H102" s="43">
        <f>(G102*H7)+G102</f>
        <v>153.73508999999999</v>
      </c>
      <c r="I102" s="43">
        <f t="shared" si="2"/>
        <v>2053.9</v>
      </c>
    </row>
    <row r="103" spans="1:9" ht="25.5">
      <c r="A103" s="39" t="s">
        <v>207</v>
      </c>
      <c r="B103" s="40" t="s">
        <v>241</v>
      </c>
      <c r="C103" s="39" t="s">
        <v>0</v>
      </c>
      <c r="D103" s="41" t="s">
        <v>242</v>
      </c>
      <c r="E103" s="39" t="s">
        <v>13</v>
      </c>
      <c r="F103" s="42">
        <v>2.58</v>
      </c>
      <c r="G103" s="43">
        <v>493.76</v>
      </c>
      <c r="H103" s="43">
        <f>(G103*H7)+G103</f>
        <v>594.24015999999995</v>
      </c>
      <c r="I103" s="43">
        <f t="shared" si="2"/>
        <v>1533.13</v>
      </c>
    </row>
    <row r="104" spans="1:9" ht="25.5">
      <c r="A104" s="39" t="s">
        <v>208</v>
      </c>
      <c r="B104" s="40" t="s">
        <v>94</v>
      </c>
      <c r="C104" s="39" t="s">
        <v>0</v>
      </c>
      <c r="D104" s="41" t="s">
        <v>55</v>
      </c>
      <c r="E104" s="39" t="s">
        <v>2</v>
      </c>
      <c r="F104" s="42">
        <v>15</v>
      </c>
      <c r="G104" s="43">
        <v>9.67</v>
      </c>
      <c r="H104" s="43">
        <f>(G104*H7)+G104</f>
        <v>11.637845</v>
      </c>
      <c r="I104" s="43">
        <f t="shared" si="2"/>
        <v>174.56</v>
      </c>
    </row>
    <row r="105" spans="1:9" ht="38.25">
      <c r="A105" s="39" t="s">
        <v>209</v>
      </c>
      <c r="B105" s="40" t="s">
        <v>245</v>
      </c>
      <c r="C105" s="39" t="s">
        <v>0</v>
      </c>
      <c r="D105" s="41" t="s">
        <v>246</v>
      </c>
      <c r="E105" s="39" t="s">
        <v>54</v>
      </c>
      <c r="F105" s="42">
        <v>24.8</v>
      </c>
      <c r="G105" s="43">
        <v>12.22</v>
      </c>
      <c r="H105" s="43">
        <f>(G105*H7)+G105</f>
        <v>14.706770000000001</v>
      </c>
      <c r="I105" s="43">
        <f t="shared" si="2"/>
        <v>364.72</v>
      </c>
    </row>
    <row r="106" spans="1:9" ht="38.25">
      <c r="A106" s="39" t="s">
        <v>210</v>
      </c>
      <c r="B106" s="40" t="s">
        <v>243</v>
      </c>
      <c r="C106" s="39" t="s">
        <v>0</v>
      </c>
      <c r="D106" s="41" t="s">
        <v>244</v>
      </c>
      <c r="E106" s="39" t="s">
        <v>54</v>
      </c>
      <c r="F106" s="42">
        <v>102.3</v>
      </c>
      <c r="G106" s="43">
        <v>12.39</v>
      </c>
      <c r="H106" s="43">
        <f>(G106*H7)+G106</f>
        <v>14.911365</v>
      </c>
      <c r="I106" s="43">
        <f t="shared" si="2"/>
        <v>1525.43</v>
      </c>
    </row>
    <row r="107" spans="1:9" ht="38.25">
      <c r="A107" s="39" t="s">
        <v>211</v>
      </c>
      <c r="B107" s="40" t="s">
        <v>247</v>
      </c>
      <c r="C107" s="39" t="s">
        <v>0</v>
      </c>
      <c r="D107" s="41" t="s">
        <v>248</v>
      </c>
      <c r="E107" s="39" t="s">
        <v>54</v>
      </c>
      <c r="F107" s="42">
        <v>28.7</v>
      </c>
      <c r="G107" s="43">
        <v>10.7</v>
      </c>
      <c r="H107" s="43">
        <f>(G107*H7)+G107</f>
        <v>12.87745</v>
      </c>
      <c r="I107" s="43">
        <f t="shared" si="2"/>
        <v>369.58</v>
      </c>
    </row>
    <row r="108" spans="1:9" ht="38.25">
      <c r="A108" s="39" t="s">
        <v>212</v>
      </c>
      <c r="B108" s="40" t="s">
        <v>249</v>
      </c>
      <c r="C108" s="39" t="s">
        <v>0</v>
      </c>
      <c r="D108" s="41" t="s">
        <v>250</v>
      </c>
      <c r="E108" s="39" t="s">
        <v>54</v>
      </c>
      <c r="F108" s="42">
        <v>5.2</v>
      </c>
      <c r="G108" s="43">
        <v>10.19</v>
      </c>
      <c r="H108" s="43">
        <f>(G108*H7)+G108</f>
        <v>12.263665</v>
      </c>
      <c r="I108" s="43">
        <f t="shared" si="2"/>
        <v>63.77</v>
      </c>
    </row>
    <row r="109" spans="1:9" ht="38.25">
      <c r="A109" s="39" t="s">
        <v>213</v>
      </c>
      <c r="B109" s="40" t="s">
        <v>251</v>
      </c>
      <c r="C109" s="39" t="s">
        <v>0</v>
      </c>
      <c r="D109" s="41" t="s">
        <v>252</v>
      </c>
      <c r="E109" s="39" t="s">
        <v>54</v>
      </c>
      <c r="F109" s="42">
        <v>371.4</v>
      </c>
      <c r="G109" s="43">
        <v>8.25</v>
      </c>
      <c r="H109" s="43">
        <f>(G109*H7)+G109</f>
        <v>9.9288749999999997</v>
      </c>
      <c r="I109" s="43">
        <f t="shared" si="2"/>
        <v>3687.58</v>
      </c>
    </row>
    <row r="110" spans="1:9" ht="25.5">
      <c r="A110" s="39" t="s">
        <v>214</v>
      </c>
      <c r="B110" s="40" t="s">
        <v>255</v>
      </c>
      <c r="C110" s="39" t="s">
        <v>0</v>
      </c>
      <c r="D110" s="41" t="s">
        <v>256</v>
      </c>
      <c r="E110" s="39" t="s">
        <v>2</v>
      </c>
      <c r="F110" s="42">
        <v>81.95</v>
      </c>
      <c r="G110" s="43">
        <v>114.36</v>
      </c>
      <c r="H110" s="43">
        <f>(G110*H7)+G110</f>
        <v>137.63226</v>
      </c>
      <c r="I110" s="43">
        <f t="shared" si="2"/>
        <v>11278.96</v>
      </c>
    </row>
    <row r="111" spans="1:9" ht="51">
      <c r="A111" s="39" t="s">
        <v>215</v>
      </c>
      <c r="B111" s="40" t="s">
        <v>257</v>
      </c>
      <c r="C111" s="39" t="s">
        <v>0</v>
      </c>
      <c r="D111" s="41" t="s">
        <v>258</v>
      </c>
      <c r="E111" s="39" t="s">
        <v>2</v>
      </c>
      <c r="F111" s="42">
        <v>81.95</v>
      </c>
      <c r="G111" s="43">
        <v>42.76</v>
      </c>
      <c r="H111" s="43">
        <f>(G111*H7)+G111</f>
        <v>51.461659999999995</v>
      </c>
      <c r="I111" s="43">
        <f t="shared" si="2"/>
        <v>4217.28</v>
      </c>
    </row>
    <row r="112" spans="1:9" ht="38.25">
      <c r="A112" s="39" t="s">
        <v>216</v>
      </c>
      <c r="B112" s="40" t="s">
        <v>259</v>
      </c>
      <c r="C112" s="39" t="s">
        <v>0</v>
      </c>
      <c r="D112" s="41" t="s">
        <v>260</v>
      </c>
      <c r="E112" s="39" t="s">
        <v>13</v>
      </c>
      <c r="F112" s="42">
        <v>4.5999999999999996</v>
      </c>
      <c r="G112" s="43">
        <v>464.93</v>
      </c>
      <c r="H112" s="43">
        <f>(G112*H7)+G112</f>
        <v>559.54325500000004</v>
      </c>
      <c r="I112" s="43">
        <f t="shared" si="2"/>
        <v>2573.89</v>
      </c>
    </row>
    <row r="113" spans="1:9" s="1" customFormat="1" ht="38.25">
      <c r="A113" s="39" t="s">
        <v>217</v>
      </c>
      <c r="B113" s="40" t="s">
        <v>261</v>
      </c>
      <c r="C113" s="39" t="s">
        <v>0</v>
      </c>
      <c r="D113" s="41" t="s">
        <v>262</v>
      </c>
      <c r="E113" s="39" t="s">
        <v>2</v>
      </c>
      <c r="F113" s="42">
        <v>89.1</v>
      </c>
      <c r="G113" s="43">
        <v>40.17</v>
      </c>
      <c r="H113" s="43">
        <f>(G113*H7)+G113</f>
        <v>48.344594999999998</v>
      </c>
      <c r="I113" s="43">
        <f t="shared" si="2"/>
        <v>4307.5</v>
      </c>
    </row>
    <row r="114" spans="1:9">
      <c r="A114" s="39" t="s">
        <v>218</v>
      </c>
      <c r="B114" s="40" t="s">
        <v>263</v>
      </c>
      <c r="C114" s="39" t="s">
        <v>0</v>
      </c>
      <c r="D114" s="41" t="s">
        <v>264</v>
      </c>
      <c r="E114" s="39" t="s">
        <v>2</v>
      </c>
      <c r="F114" s="42">
        <v>75.2</v>
      </c>
      <c r="G114" s="43">
        <v>11.8</v>
      </c>
      <c r="H114" s="43">
        <f>(G114*H7)+G114</f>
        <v>14.2013</v>
      </c>
      <c r="I114" s="43">
        <f t="shared" si="2"/>
        <v>1067.93</v>
      </c>
    </row>
    <row r="115" spans="1:9" ht="25.5">
      <c r="A115" s="39" t="s">
        <v>219</v>
      </c>
      <c r="B115" s="40" t="s">
        <v>265</v>
      </c>
      <c r="C115" s="39" t="s">
        <v>0</v>
      </c>
      <c r="D115" s="41" t="s">
        <v>266</v>
      </c>
      <c r="E115" s="39" t="s">
        <v>2</v>
      </c>
      <c r="F115" s="42">
        <v>75.2</v>
      </c>
      <c r="G115" s="43">
        <v>11.37</v>
      </c>
      <c r="H115" s="43">
        <f>(G115*H7)+G115</f>
        <v>13.683795</v>
      </c>
      <c r="I115" s="43">
        <f t="shared" si="2"/>
        <v>1029.02</v>
      </c>
    </row>
    <row r="116" spans="1:9" ht="25.5">
      <c r="A116" s="39" t="s">
        <v>220</v>
      </c>
      <c r="B116" s="40" t="s">
        <v>267</v>
      </c>
      <c r="C116" s="39" t="s">
        <v>0</v>
      </c>
      <c r="D116" s="41" t="s">
        <v>268</v>
      </c>
      <c r="E116" s="39" t="s">
        <v>2</v>
      </c>
      <c r="F116" s="42">
        <v>13.9</v>
      </c>
      <c r="G116" s="43">
        <v>71.19</v>
      </c>
      <c r="H116" s="43">
        <f>(G116*H7)+G116</f>
        <v>85.677165000000002</v>
      </c>
      <c r="I116" s="43">
        <f t="shared" si="2"/>
        <v>1190.9100000000001</v>
      </c>
    </row>
    <row r="117" spans="1:9">
      <c r="A117" s="39" t="s">
        <v>221</v>
      </c>
      <c r="B117" s="40">
        <v>11</v>
      </c>
      <c r="C117" s="40" t="s">
        <v>96</v>
      </c>
      <c r="D117" s="41" t="s">
        <v>269</v>
      </c>
      <c r="E117" s="39" t="s">
        <v>270</v>
      </c>
      <c r="F117" s="42">
        <v>35.65</v>
      </c>
      <c r="G117" s="43">
        <v>18.86</v>
      </c>
      <c r="H117" s="43">
        <f>(G117*H7)+G117</f>
        <v>22.69801</v>
      </c>
      <c r="I117" s="43">
        <f t="shared" si="2"/>
        <v>809.18</v>
      </c>
    </row>
    <row r="118" spans="1:9" ht="15.75" thickBot="1">
      <c r="A118" s="39" t="s">
        <v>222</v>
      </c>
      <c r="B118" s="59">
        <v>8</v>
      </c>
      <c r="C118" s="59" t="s">
        <v>96</v>
      </c>
      <c r="D118" s="115" t="s">
        <v>271</v>
      </c>
      <c r="E118" s="45" t="s">
        <v>2</v>
      </c>
      <c r="F118" s="46">
        <v>127.5</v>
      </c>
      <c r="G118" s="47">
        <v>2.46</v>
      </c>
      <c r="H118" s="43">
        <f>(G118*H7)+G118</f>
        <v>2.96061</v>
      </c>
      <c r="I118" s="47">
        <f t="shared" si="2"/>
        <v>377.47</v>
      </c>
    </row>
    <row r="119" spans="1:9" ht="16.5" thickTop="1" thickBot="1">
      <c r="A119" s="140" t="s">
        <v>15</v>
      </c>
      <c r="B119" s="140"/>
      <c r="C119" s="140"/>
      <c r="D119" s="140"/>
      <c r="E119" s="140"/>
      <c r="F119" s="140"/>
      <c r="G119" s="140"/>
      <c r="H119" s="140"/>
      <c r="I119" s="61">
        <f>SUM(I95:I118)</f>
        <v>51420.380000000005</v>
      </c>
    </row>
    <row r="120" spans="1:9" ht="16.5" thickTop="1" thickBot="1">
      <c r="A120" s="60" t="s">
        <v>273</v>
      </c>
      <c r="B120" s="116"/>
      <c r="C120" s="117"/>
      <c r="D120" s="53" t="s">
        <v>274</v>
      </c>
      <c r="E120" s="118"/>
      <c r="F120" s="119"/>
      <c r="G120" s="119"/>
      <c r="H120" s="120"/>
      <c r="I120" s="121"/>
    </row>
    <row r="121" spans="1:9" s="44" customFormat="1" ht="31.5" customHeight="1">
      <c r="A121" s="39" t="s">
        <v>199</v>
      </c>
      <c r="B121" s="40" t="s">
        <v>91</v>
      </c>
      <c r="C121" s="39" t="s">
        <v>0</v>
      </c>
      <c r="D121" s="41" t="s">
        <v>1</v>
      </c>
      <c r="E121" s="39" t="s">
        <v>2</v>
      </c>
      <c r="F121" s="42">
        <v>3.45</v>
      </c>
      <c r="G121" s="43">
        <v>378.99</v>
      </c>
      <c r="H121" s="43">
        <f>(G121*H7)+G121</f>
        <v>456.114465</v>
      </c>
      <c r="I121" s="43">
        <f>TRUNC(F121*H121,2)</f>
        <v>1573.59</v>
      </c>
    </row>
    <row r="122" spans="1:9" s="44" customFormat="1" ht="42" customHeight="1">
      <c r="A122" s="39" t="s">
        <v>200</v>
      </c>
      <c r="B122" s="40">
        <v>93584</v>
      </c>
      <c r="C122" s="39" t="s">
        <v>0</v>
      </c>
      <c r="D122" s="41" t="s">
        <v>417</v>
      </c>
      <c r="E122" s="39" t="s">
        <v>2</v>
      </c>
      <c r="F122" s="42">
        <v>7</v>
      </c>
      <c r="G122" s="43">
        <v>526.83000000000004</v>
      </c>
      <c r="H122" s="43">
        <f>(G122*H7)+G122</f>
        <v>634.03990500000009</v>
      </c>
      <c r="I122" s="43">
        <f>TRUNC(F122*H122,2)</f>
        <v>4438.2700000000004</v>
      </c>
    </row>
    <row r="123" spans="1:9" s="37" customFormat="1" ht="16.5" customHeight="1">
      <c r="A123" s="39" t="s">
        <v>201</v>
      </c>
      <c r="B123" s="111" t="s">
        <v>96</v>
      </c>
      <c r="C123" s="40">
        <v>1</v>
      </c>
      <c r="D123" s="112" t="s">
        <v>14</v>
      </c>
      <c r="E123" s="39" t="s">
        <v>112</v>
      </c>
      <c r="F123" s="113">
        <v>1</v>
      </c>
      <c r="G123" s="114">
        <f>'ADMINISTRAÇÃO LOCAL'!J6</f>
        <v>4791.04</v>
      </c>
      <c r="H123" s="43">
        <f>(G123*H7)+G123</f>
        <v>5766.0166399999998</v>
      </c>
      <c r="I123" s="114">
        <f>TRUNC(F123*H123,2)</f>
        <v>5766.01</v>
      </c>
    </row>
    <row r="124" spans="1:9" ht="25.5">
      <c r="A124" s="39" t="s">
        <v>275</v>
      </c>
      <c r="B124" s="39" t="s">
        <v>231</v>
      </c>
      <c r="C124" s="39" t="s">
        <v>0</v>
      </c>
      <c r="D124" s="41" t="s">
        <v>232</v>
      </c>
      <c r="E124" s="39" t="s">
        <v>2</v>
      </c>
      <c r="F124" s="42">
        <v>50</v>
      </c>
      <c r="G124" s="43">
        <v>4.25</v>
      </c>
      <c r="H124" s="43">
        <f>(G124*H7)+G124</f>
        <v>5.1148749999999996</v>
      </c>
      <c r="I124" s="43">
        <f>TRUNC(F124*H124,2)</f>
        <v>255.74</v>
      </c>
    </row>
    <row r="125" spans="1:9" ht="25.5">
      <c r="A125" s="39" t="s">
        <v>276</v>
      </c>
      <c r="B125" s="40" t="s">
        <v>92</v>
      </c>
      <c r="C125" s="39" t="s">
        <v>0</v>
      </c>
      <c r="D125" s="41" t="s">
        <v>93</v>
      </c>
      <c r="E125" s="39" t="s">
        <v>13</v>
      </c>
      <c r="F125" s="42">
        <v>0.8</v>
      </c>
      <c r="G125" s="43">
        <v>63.09</v>
      </c>
      <c r="H125" s="43">
        <f>(G125*H7)+G125</f>
        <v>75.928815</v>
      </c>
      <c r="I125" s="43">
        <f t="shared" si="2"/>
        <v>60.74</v>
      </c>
    </row>
    <row r="126" spans="1:9" ht="25.5">
      <c r="A126" s="39" t="s">
        <v>277</v>
      </c>
      <c r="B126" s="40" t="s">
        <v>233</v>
      </c>
      <c r="C126" s="39" t="s">
        <v>0</v>
      </c>
      <c r="D126" s="41" t="s">
        <v>278</v>
      </c>
      <c r="E126" s="39" t="s">
        <v>54</v>
      </c>
      <c r="F126" s="42">
        <v>7</v>
      </c>
      <c r="G126" s="43">
        <v>12.32</v>
      </c>
      <c r="H126" s="43">
        <f>(G126*H7)+G126</f>
        <v>14.827120000000001</v>
      </c>
      <c r="I126" s="43">
        <f t="shared" si="2"/>
        <v>103.78</v>
      </c>
    </row>
    <row r="127" spans="1:9" ht="25.5">
      <c r="A127" s="39" t="s">
        <v>279</v>
      </c>
      <c r="B127" s="40" t="s">
        <v>280</v>
      </c>
      <c r="C127" s="39" t="s">
        <v>0</v>
      </c>
      <c r="D127" s="41" t="s">
        <v>281</v>
      </c>
      <c r="E127" s="39" t="s">
        <v>54</v>
      </c>
      <c r="F127" s="42">
        <v>12</v>
      </c>
      <c r="G127" s="43">
        <v>10.65</v>
      </c>
      <c r="H127" s="43">
        <f>(G127*H7)+G127</f>
        <v>12.817275</v>
      </c>
      <c r="I127" s="43">
        <f t="shared" si="2"/>
        <v>153.80000000000001</v>
      </c>
    </row>
    <row r="128" spans="1:9" ht="25.5">
      <c r="A128" s="39" t="s">
        <v>282</v>
      </c>
      <c r="B128" s="40" t="s">
        <v>283</v>
      </c>
      <c r="C128" s="39" t="s">
        <v>0</v>
      </c>
      <c r="D128" s="41" t="s">
        <v>284</v>
      </c>
      <c r="E128" s="39" t="s">
        <v>54</v>
      </c>
      <c r="F128" s="42">
        <v>12</v>
      </c>
      <c r="G128" s="43">
        <v>10.199999999999999</v>
      </c>
      <c r="H128" s="43">
        <f>(G128*H7)+G128</f>
        <v>12.275699999999999</v>
      </c>
      <c r="I128" s="43">
        <f t="shared" si="2"/>
        <v>147.30000000000001</v>
      </c>
    </row>
    <row r="129" spans="1:9" ht="25.5">
      <c r="A129" s="39" t="s">
        <v>285</v>
      </c>
      <c r="B129" s="40" t="s">
        <v>286</v>
      </c>
      <c r="C129" s="39" t="s">
        <v>0</v>
      </c>
      <c r="D129" s="41" t="s">
        <v>287</v>
      </c>
      <c r="E129" s="39" t="s">
        <v>2</v>
      </c>
      <c r="F129" s="42">
        <v>4.2</v>
      </c>
      <c r="G129" s="43">
        <v>69.67</v>
      </c>
      <c r="H129" s="43">
        <f>(G129*H7)+G129</f>
        <v>83.847845000000007</v>
      </c>
      <c r="I129" s="43">
        <f t="shared" si="2"/>
        <v>352.16</v>
      </c>
    </row>
    <row r="130" spans="1:9" ht="25.5">
      <c r="A130" s="39" t="s">
        <v>288</v>
      </c>
      <c r="B130" s="40" t="s">
        <v>241</v>
      </c>
      <c r="C130" s="39" t="s">
        <v>0</v>
      </c>
      <c r="D130" s="41" t="s">
        <v>242</v>
      </c>
      <c r="E130" s="39" t="s">
        <v>13</v>
      </c>
      <c r="F130" s="42">
        <v>0.75</v>
      </c>
      <c r="G130" s="43">
        <v>487.99</v>
      </c>
      <c r="H130" s="43">
        <f>(G130*H7)+G130</f>
        <v>587.29596500000002</v>
      </c>
      <c r="I130" s="43">
        <f t="shared" si="2"/>
        <v>440.47</v>
      </c>
    </row>
    <row r="131" spans="1:9" ht="25.5">
      <c r="A131" s="39" t="s">
        <v>289</v>
      </c>
      <c r="B131" s="40" t="s">
        <v>94</v>
      </c>
      <c r="C131" s="39" t="s">
        <v>0</v>
      </c>
      <c r="D131" s="41" t="s">
        <v>55</v>
      </c>
      <c r="E131" s="39" t="s">
        <v>2</v>
      </c>
      <c r="F131" s="42">
        <v>6</v>
      </c>
      <c r="G131" s="43">
        <v>9.67</v>
      </c>
      <c r="H131" s="43">
        <f>(G131*H7)+G131</f>
        <v>11.637845</v>
      </c>
      <c r="I131" s="43">
        <f t="shared" si="2"/>
        <v>69.819999999999993</v>
      </c>
    </row>
    <row r="132" spans="1:9" ht="38.25">
      <c r="A132" s="39" t="s">
        <v>290</v>
      </c>
      <c r="B132" s="40" t="s">
        <v>243</v>
      </c>
      <c r="C132" s="39" t="s">
        <v>0</v>
      </c>
      <c r="D132" s="41" t="s">
        <v>291</v>
      </c>
      <c r="E132" s="39" t="s">
        <v>54</v>
      </c>
      <c r="F132" s="42">
        <v>51</v>
      </c>
      <c r="G132" s="43">
        <v>12.39</v>
      </c>
      <c r="H132" s="43">
        <f>(G132*H7)+G132</f>
        <v>14.911365</v>
      </c>
      <c r="I132" s="43">
        <f t="shared" si="2"/>
        <v>760.47</v>
      </c>
    </row>
    <row r="133" spans="1:9" ht="38.25">
      <c r="A133" s="39" t="s">
        <v>292</v>
      </c>
      <c r="B133" s="40" t="s">
        <v>243</v>
      </c>
      <c r="C133" s="39" t="s">
        <v>0</v>
      </c>
      <c r="D133" s="41" t="s">
        <v>244</v>
      </c>
      <c r="E133" s="39" t="s">
        <v>54</v>
      </c>
      <c r="F133" s="42">
        <v>28</v>
      </c>
      <c r="G133" s="43">
        <v>12.39</v>
      </c>
      <c r="H133" s="43">
        <f>(G133*H7)+G133</f>
        <v>14.911365</v>
      </c>
      <c r="I133" s="43">
        <f t="shared" si="2"/>
        <v>417.51</v>
      </c>
    </row>
    <row r="134" spans="1:9" ht="38.25">
      <c r="A134" s="39" t="s">
        <v>293</v>
      </c>
      <c r="B134" s="40" t="s">
        <v>249</v>
      </c>
      <c r="C134" s="39" t="s">
        <v>0</v>
      </c>
      <c r="D134" s="41" t="s">
        <v>250</v>
      </c>
      <c r="E134" s="39" t="s">
        <v>54</v>
      </c>
      <c r="F134" s="42">
        <v>54</v>
      </c>
      <c r="G134" s="43">
        <v>10.19</v>
      </c>
      <c r="H134" s="43">
        <f>(G134*H7)+G134</f>
        <v>12.263665</v>
      </c>
      <c r="I134" s="43">
        <f t="shared" si="2"/>
        <v>662.23</v>
      </c>
    </row>
    <row r="135" spans="1:9" ht="25.5">
      <c r="A135" s="39" t="s">
        <v>294</v>
      </c>
      <c r="B135" s="40" t="s">
        <v>255</v>
      </c>
      <c r="C135" s="39" t="s">
        <v>0</v>
      </c>
      <c r="D135" s="41" t="s">
        <v>256</v>
      </c>
      <c r="E135" s="39" t="s">
        <v>2</v>
      </c>
      <c r="F135" s="42">
        <v>52.41</v>
      </c>
      <c r="G135" s="43">
        <v>114.36</v>
      </c>
      <c r="H135" s="43">
        <f>(G135*H7)+G135</f>
        <v>137.63226</v>
      </c>
      <c r="I135" s="43">
        <f t="shared" si="2"/>
        <v>7213.3</v>
      </c>
    </row>
    <row r="136" spans="1:9" ht="51">
      <c r="A136" s="39" t="s">
        <v>295</v>
      </c>
      <c r="B136" s="40" t="s">
        <v>257</v>
      </c>
      <c r="C136" s="39" t="s">
        <v>0</v>
      </c>
      <c r="D136" s="41" t="s">
        <v>258</v>
      </c>
      <c r="E136" s="39" t="s">
        <v>2</v>
      </c>
      <c r="F136" s="42">
        <v>52.41</v>
      </c>
      <c r="G136" s="43">
        <v>42.76</v>
      </c>
      <c r="H136" s="43">
        <f>(G136*H7)+G136</f>
        <v>51.461659999999995</v>
      </c>
      <c r="I136" s="43">
        <f t="shared" si="2"/>
        <v>2697.1</v>
      </c>
    </row>
    <row r="137" spans="1:9" ht="38.25">
      <c r="A137" s="39" t="s">
        <v>296</v>
      </c>
      <c r="B137" s="40" t="s">
        <v>259</v>
      </c>
      <c r="C137" s="39" t="s">
        <v>0</v>
      </c>
      <c r="D137" s="41" t="s">
        <v>260</v>
      </c>
      <c r="E137" s="39" t="s">
        <v>13</v>
      </c>
      <c r="F137" s="42">
        <v>4.7</v>
      </c>
      <c r="G137" s="43">
        <v>464.93</v>
      </c>
      <c r="H137" s="43">
        <f>(G137*H7)+G137</f>
        <v>559.54325500000004</v>
      </c>
      <c r="I137" s="43">
        <f t="shared" si="2"/>
        <v>2629.85</v>
      </c>
    </row>
    <row r="138" spans="1:9" s="1" customFormat="1">
      <c r="A138" s="39" t="s">
        <v>297</v>
      </c>
      <c r="B138" s="40">
        <v>9</v>
      </c>
      <c r="C138" s="40" t="s">
        <v>96</v>
      </c>
      <c r="D138" s="41" t="s">
        <v>298</v>
      </c>
      <c r="E138" s="39" t="s">
        <v>270</v>
      </c>
      <c r="F138" s="42">
        <v>41.7</v>
      </c>
      <c r="G138" s="43">
        <v>17.350000000000001</v>
      </c>
      <c r="H138" s="43">
        <f>(G138*H7)+G138</f>
        <v>20.880725000000002</v>
      </c>
      <c r="I138" s="43">
        <f t="shared" si="2"/>
        <v>870.72</v>
      </c>
    </row>
    <row r="139" spans="1:9" s="1" customFormat="1" ht="25.5">
      <c r="A139" s="39" t="s">
        <v>299</v>
      </c>
      <c r="B139" s="40">
        <v>10</v>
      </c>
      <c r="C139" s="40" t="s">
        <v>96</v>
      </c>
      <c r="D139" s="41" t="s">
        <v>300</v>
      </c>
      <c r="E139" s="39" t="s">
        <v>301</v>
      </c>
      <c r="F139" s="42">
        <v>52.75</v>
      </c>
      <c r="G139" s="43">
        <v>53.01</v>
      </c>
      <c r="H139" s="43">
        <f>(G139*H7)+G139</f>
        <v>63.797534999999996</v>
      </c>
      <c r="I139" s="43">
        <f t="shared" si="2"/>
        <v>3365.31</v>
      </c>
    </row>
    <row r="140" spans="1:9" ht="25.5">
      <c r="A140" s="39" t="s">
        <v>302</v>
      </c>
      <c r="B140" s="40" t="s">
        <v>303</v>
      </c>
      <c r="C140" s="39" t="s">
        <v>0</v>
      </c>
      <c r="D140" s="41" t="s">
        <v>304</v>
      </c>
      <c r="E140" s="39" t="s">
        <v>2</v>
      </c>
      <c r="F140" s="42">
        <v>2.5</v>
      </c>
      <c r="G140" s="43">
        <v>36.14</v>
      </c>
      <c r="H140" s="43">
        <f>(G140*H7)+G140</f>
        <v>43.494489999999999</v>
      </c>
      <c r="I140" s="43">
        <f>TRUNC(F140*H140,2)</f>
        <v>108.73</v>
      </c>
    </row>
    <row r="141" spans="1:9" ht="15.75" thickBot="1">
      <c r="A141" s="39" t="s">
        <v>305</v>
      </c>
      <c r="B141" s="122">
        <v>8</v>
      </c>
      <c r="C141" s="122" t="s">
        <v>96</v>
      </c>
      <c r="D141" s="123" t="s">
        <v>271</v>
      </c>
      <c r="E141" s="45" t="s">
        <v>2</v>
      </c>
      <c r="F141" s="46">
        <v>50</v>
      </c>
      <c r="G141" s="47">
        <v>2.46</v>
      </c>
      <c r="H141" s="43">
        <f>(G141*H7)+G141</f>
        <v>2.96061</v>
      </c>
      <c r="I141" s="47">
        <f t="shared" si="2"/>
        <v>148.03</v>
      </c>
    </row>
    <row r="142" spans="1:9" ht="16.5" thickTop="1" thickBot="1">
      <c r="A142" s="140" t="s">
        <v>15</v>
      </c>
      <c r="B142" s="140"/>
      <c r="C142" s="140"/>
      <c r="D142" s="140"/>
      <c r="E142" s="140"/>
      <c r="F142" s="140"/>
      <c r="G142" s="140"/>
      <c r="H142" s="140"/>
      <c r="I142" s="61">
        <f>SUM(I121:I141)</f>
        <v>32234.929999999997</v>
      </c>
    </row>
    <row r="143" spans="1:9" ht="16.5" thickTop="1" thickBot="1">
      <c r="A143" s="60" t="s">
        <v>306</v>
      </c>
      <c r="B143" s="116"/>
      <c r="C143" s="117"/>
      <c r="D143" s="53" t="s">
        <v>307</v>
      </c>
      <c r="E143" s="118"/>
      <c r="F143" s="119"/>
      <c r="G143" s="119"/>
      <c r="H143" s="120"/>
      <c r="I143" s="121"/>
    </row>
    <row r="144" spans="1:9" s="44" customFormat="1" ht="39" customHeight="1">
      <c r="A144" s="39" t="s">
        <v>199</v>
      </c>
      <c r="B144" s="40" t="s">
        <v>91</v>
      </c>
      <c r="C144" s="39" t="s">
        <v>0</v>
      </c>
      <c r="D144" s="41" t="s">
        <v>1</v>
      </c>
      <c r="E144" s="39" t="s">
        <v>2</v>
      </c>
      <c r="F144" s="42">
        <v>3.45</v>
      </c>
      <c r="G144" s="43">
        <v>378.99</v>
      </c>
      <c r="H144" s="43">
        <f>(G144*H7)+G144</f>
        <v>456.114465</v>
      </c>
      <c r="I144" s="43">
        <f>TRUNC(F144*H144,2)</f>
        <v>1573.59</v>
      </c>
    </row>
    <row r="145" spans="1:9" s="44" customFormat="1" ht="45" customHeight="1">
      <c r="A145" s="39" t="s">
        <v>200</v>
      </c>
      <c r="B145" s="40">
        <v>93584</v>
      </c>
      <c r="C145" s="39" t="s">
        <v>0</v>
      </c>
      <c r="D145" s="41" t="s">
        <v>417</v>
      </c>
      <c r="E145" s="39" t="s">
        <v>2</v>
      </c>
      <c r="F145" s="42">
        <v>7</v>
      </c>
      <c r="G145" s="43">
        <v>526.83000000000004</v>
      </c>
      <c r="H145" s="43">
        <f>(G145*H7)+G145</f>
        <v>634.03990500000009</v>
      </c>
      <c r="I145" s="43">
        <f>TRUNC(F145*H145,2)</f>
        <v>4438.2700000000004</v>
      </c>
    </row>
    <row r="146" spans="1:9" s="37" customFormat="1" ht="16.5" customHeight="1">
      <c r="A146" s="39" t="s">
        <v>201</v>
      </c>
      <c r="B146" s="111" t="s">
        <v>96</v>
      </c>
      <c r="C146" s="40">
        <v>1</v>
      </c>
      <c r="D146" s="112" t="s">
        <v>14</v>
      </c>
      <c r="E146" s="39" t="s">
        <v>112</v>
      </c>
      <c r="F146" s="113">
        <v>1</v>
      </c>
      <c r="G146" s="114">
        <f>'ADMINISTRAÇÃO LOCAL'!J6</f>
        <v>4791.04</v>
      </c>
      <c r="H146" s="43">
        <f>(G146*H7)+G146</f>
        <v>5766.0166399999998</v>
      </c>
      <c r="I146" s="114">
        <f>TRUNC(F146*H146,2)</f>
        <v>5766.01</v>
      </c>
    </row>
    <row r="147" spans="1:9" ht="25.5">
      <c r="A147" s="39" t="s">
        <v>308</v>
      </c>
      <c r="B147" s="39" t="s">
        <v>231</v>
      </c>
      <c r="C147" s="39" t="s">
        <v>0</v>
      </c>
      <c r="D147" s="41" t="s">
        <v>232</v>
      </c>
      <c r="E147" s="39" t="s">
        <v>2</v>
      </c>
      <c r="F147" s="42">
        <v>50</v>
      </c>
      <c r="G147" s="43">
        <v>4.25</v>
      </c>
      <c r="H147" s="43">
        <f>(G147*H7)+G147</f>
        <v>5.1148749999999996</v>
      </c>
      <c r="I147" s="43">
        <f>TRUNC(F147*H147,2)</f>
        <v>255.74</v>
      </c>
    </row>
    <row r="148" spans="1:9" ht="25.5">
      <c r="A148" s="39" t="s">
        <v>309</v>
      </c>
      <c r="B148" s="40" t="s">
        <v>92</v>
      </c>
      <c r="C148" s="39" t="s">
        <v>0</v>
      </c>
      <c r="D148" s="41" t="s">
        <v>93</v>
      </c>
      <c r="E148" s="39" t="s">
        <v>13</v>
      </c>
      <c r="F148" s="42">
        <v>0.8</v>
      </c>
      <c r="G148" s="43">
        <v>63.09</v>
      </c>
      <c r="H148" s="43">
        <f>(G148*H7)+G148</f>
        <v>75.928815</v>
      </c>
      <c r="I148" s="43">
        <f t="shared" ref="I148:I164" si="3">TRUNC(F148*H148,2)</f>
        <v>60.74</v>
      </c>
    </row>
    <row r="149" spans="1:9" ht="25.5">
      <c r="A149" s="39" t="s">
        <v>310</v>
      </c>
      <c r="B149" s="40" t="s">
        <v>233</v>
      </c>
      <c r="C149" s="39" t="s">
        <v>0</v>
      </c>
      <c r="D149" s="41" t="s">
        <v>278</v>
      </c>
      <c r="E149" s="39" t="s">
        <v>54</v>
      </c>
      <c r="F149" s="42">
        <v>7</v>
      </c>
      <c r="G149" s="43">
        <v>12.32</v>
      </c>
      <c r="H149" s="43">
        <f>(G149*H7)+G149</f>
        <v>14.827120000000001</v>
      </c>
      <c r="I149" s="43">
        <f t="shared" si="3"/>
        <v>103.78</v>
      </c>
    </row>
    <row r="150" spans="1:9" ht="25.5">
      <c r="A150" s="39" t="s">
        <v>311</v>
      </c>
      <c r="B150" s="40" t="s">
        <v>280</v>
      </c>
      <c r="C150" s="39" t="s">
        <v>0</v>
      </c>
      <c r="D150" s="41" t="s">
        <v>281</v>
      </c>
      <c r="E150" s="39" t="s">
        <v>54</v>
      </c>
      <c r="F150" s="42">
        <v>12</v>
      </c>
      <c r="G150" s="43">
        <v>10.65</v>
      </c>
      <c r="H150" s="43">
        <f>(G150*H7)+G150</f>
        <v>12.817275</v>
      </c>
      <c r="I150" s="43">
        <f t="shared" si="3"/>
        <v>153.80000000000001</v>
      </c>
    </row>
    <row r="151" spans="1:9" ht="25.5">
      <c r="A151" s="39" t="s">
        <v>312</v>
      </c>
      <c r="B151" s="40" t="s">
        <v>283</v>
      </c>
      <c r="C151" s="39" t="s">
        <v>0</v>
      </c>
      <c r="D151" s="41" t="s">
        <v>284</v>
      </c>
      <c r="E151" s="39" t="s">
        <v>54</v>
      </c>
      <c r="F151" s="42">
        <v>12</v>
      </c>
      <c r="G151" s="43">
        <v>10.199999999999999</v>
      </c>
      <c r="H151" s="43">
        <f>(G151*H7)+G151</f>
        <v>12.275699999999999</v>
      </c>
      <c r="I151" s="43">
        <f t="shared" si="3"/>
        <v>147.30000000000001</v>
      </c>
    </row>
    <row r="152" spans="1:9" ht="25.5">
      <c r="A152" s="39" t="s">
        <v>313</v>
      </c>
      <c r="B152" s="40" t="s">
        <v>286</v>
      </c>
      <c r="C152" s="39" t="s">
        <v>0</v>
      </c>
      <c r="D152" s="41" t="s">
        <v>287</v>
      </c>
      <c r="E152" s="39" t="s">
        <v>2</v>
      </c>
      <c r="F152" s="42">
        <v>4.2</v>
      </c>
      <c r="G152" s="43">
        <v>69.67</v>
      </c>
      <c r="H152" s="43">
        <f>(G152*H7)+G152</f>
        <v>83.847845000000007</v>
      </c>
      <c r="I152" s="43">
        <f t="shared" si="3"/>
        <v>352.16</v>
      </c>
    </row>
    <row r="153" spans="1:9" ht="25.5">
      <c r="A153" s="39" t="s">
        <v>314</v>
      </c>
      <c r="B153" s="40" t="s">
        <v>241</v>
      </c>
      <c r="C153" s="39" t="s">
        <v>0</v>
      </c>
      <c r="D153" s="41" t="s">
        <v>242</v>
      </c>
      <c r="E153" s="39" t="s">
        <v>13</v>
      </c>
      <c r="F153" s="42">
        <v>0.75</v>
      </c>
      <c r="G153" s="43">
        <v>487.99</v>
      </c>
      <c r="H153" s="43">
        <f>(G153*H7)+G153</f>
        <v>587.29596500000002</v>
      </c>
      <c r="I153" s="43">
        <f t="shared" si="3"/>
        <v>440.47</v>
      </c>
    </row>
    <row r="154" spans="1:9" ht="25.5">
      <c r="A154" s="39" t="s">
        <v>315</v>
      </c>
      <c r="B154" s="40" t="s">
        <v>94</v>
      </c>
      <c r="C154" s="39" t="s">
        <v>0</v>
      </c>
      <c r="D154" s="41" t="s">
        <v>55</v>
      </c>
      <c r="E154" s="39" t="s">
        <v>2</v>
      </c>
      <c r="F154" s="42">
        <v>6</v>
      </c>
      <c r="G154" s="43">
        <v>9.67</v>
      </c>
      <c r="H154" s="43">
        <f>(G154*H7)+G154</f>
        <v>11.637845</v>
      </c>
      <c r="I154" s="43">
        <f t="shared" si="3"/>
        <v>69.819999999999993</v>
      </c>
    </row>
    <row r="155" spans="1:9" ht="38.25">
      <c r="A155" s="39" t="s">
        <v>316</v>
      </c>
      <c r="B155" s="40" t="s">
        <v>243</v>
      </c>
      <c r="C155" s="39" t="s">
        <v>0</v>
      </c>
      <c r="D155" s="41" t="s">
        <v>291</v>
      </c>
      <c r="E155" s="39" t="s">
        <v>54</v>
      </c>
      <c r="F155" s="42">
        <v>51</v>
      </c>
      <c r="G155" s="43">
        <v>12.39</v>
      </c>
      <c r="H155" s="43">
        <f>(G155*H7)+G155</f>
        <v>14.911365</v>
      </c>
      <c r="I155" s="43">
        <f t="shared" si="3"/>
        <v>760.47</v>
      </c>
    </row>
    <row r="156" spans="1:9" ht="38.25">
      <c r="A156" s="39" t="s">
        <v>317</v>
      </c>
      <c r="B156" s="40" t="s">
        <v>243</v>
      </c>
      <c r="C156" s="39" t="s">
        <v>0</v>
      </c>
      <c r="D156" s="41" t="s">
        <v>244</v>
      </c>
      <c r="E156" s="39" t="s">
        <v>54</v>
      </c>
      <c r="F156" s="42">
        <v>28</v>
      </c>
      <c r="G156" s="43">
        <v>12.39</v>
      </c>
      <c r="H156" s="43">
        <f>(G156*H7)+G156</f>
        <v>14.911365</v>
      </c>
      <c r="I156" s="43">
        <f t="shared" si="3"/>
        <v>417.51</v>
      </c>
    </row>
    <row r="157" spans="1:9" ht="38.25">
      <c r="A157" s="39" t="s">
        <v>318</v>
      </c>
      <c r="B157" s="40" t="s">
        <v>249</v>
      </c>
      <c r="C157" s="39" t="s">
        <v>0</v>
      </c>
      <c r="D157" s="41" t="s">
        <v>250</v>
      </c>
      <c r="E157" s="39" t="s">
        <v>54</v>
      </c>
      <c r="F157" s="42">
        <v>54</v>
      </c>
      <c r="G157" s="43">
        <v>10.19</v>
      </c>
      <c r="H157" s="43">
        <f>(G157*H7)+G157</f>
        <v>12.263665</v>
      </c>
      <c r="I157" s="43">
        <f t="shared" si="3"/>
        <v>662.23</v>
      </c>
    </row>
    <row r="158" spans="1:9" ht="25.5">
      <c r="A158" s="39" t="s">
        <v>319</v>
      </c>
      <c r="B158" s="40" t="s">
        <v>255</v>
      </c>
      <c r="C158" s="39" t="s">
        <v>0</v>
      </c>
      <c r="D158" s="41" t="s">
        <v>256</v>
      </c>
      <c r="E158" s="39" t="s">
        <v>2</v>
      </c>
      <c r="F158" s="42">
        <v>52.41</v>
      </c>
      <c r="G158" s="43">
        <v>114.36</v>
      </c>
      <c r="H158" s="43">
        <f>(G158*H7)+G158</f>
        <v>137.63226</v>
      </c>
      <c r="I158" s="43">
        <f t="shared" si="3"/>
        <v>7213.3</v>
      </c>
    </row>
    <row r="159" spans="1:9" ht="51">
      <c r="A159" s="39" t="s">
        <v>320</v>
      </c>
      <c r="B159" s="40" t="s">
        <v>257</v>
      </c>
      <c r="C159" s="39" t="s">
        <v>0</v>
      </c>
      <c r="D159" s="41" t="s">
        <v>258</v>
      </c>
      <c r="E159" s="39" t="s">
        <v>2</v>
      </c>
      <c r="F159" s="42">
        <v>52.41</v>
      </c>
      <c r="G159" s="43">
        <v>42.76</v>
      </c>
      <c r="H159" s="43">
        <f>(G159*H7)+G159</f>
        <v>51.461659999999995</v>
      </c>
      <c r="I159" s="43">
        <f t="shared" si="3"/>
        <v>2697.1</v>
      </c>
    </row>
    <row r="160" spans="1:9" ht="38.25">
      <c r="A160" s="39" t="s">
        <v>321</v>
      </c>
      <c r="B160" s="40" t="s">
        <v>259</v>
      </c>
      <c r="C160" s="45" t="s">
        <v>0</v>
      </c>
      <c r="D160" s="41" t="s">
        <v>260</v>
      </c>
      <c r="E160" s="39" t="s">
        <v>13</v>
      </c>
      <c r="F160" s="42">
        <v>4.7</v>
      </c>
      <c r="G160" s="43">
        <v>464.93</v>
      </c>
      <c r="H160" s="43">
        <f>(G160*H7)+G160</f>
        <v>559.54325500000004</v>
      </c>
      <c r="I160" s="43">
        <f t="shared" si="3"/>
        <v>2629.85</v>
      </c>
    </row>
    <row r="161" spans="1:10">
      <c r="A161" s="39" t="s">
        <v>322</v>
      </c>
      <c r="B161" s="40">
        <v>9</v>
      </c>
      <c r="C161" s="40" t="s">
        <v>96</v>
      </c>
      <c r="D161" s="124" t="s">
        <v>298</v>
      </c>
      <c r="E161" s="39" t="s">
        <v>270</v>
      </c>
      <c r="F161" s="42">
        <v>41.7</v>
      </c>
      <c r="G161" s="43">
        <v>17.350000000000001</v>
      </c>
      <c r="H161" s="43">
        <f>(G161*H7)+G161</f>
        <v>20.880725000000002</v>
      </c>
      <c r="I161" s="43">
        <f t="shared" si="3"/>
        <v>870.72</v>
      </c>
    </row>
    <row r="162" spans="1:10" ht="25.5">
      <c r="A162" s="39" t="s">
        <v>323</v>
      </c>
      <c r="B162" s="40">
        <v>10</v>
      </c>
      <c r="C162" s="40" t="s">
        <v>96</v>
      </c>
      <c r="D162" s="41" t="s">
        <v>300</v>
      </c>
      <c r="E162" s="39" t="s">
        <v>301</v>
      </c>
      <c r="F162" s="42">
        <v>52.75</v>
      </c>
      <c r="G162" s="43">
        <v>53.01</v>
      </c>
      <c r="H162" s="43">
        <f>(G162*H7)+G162</f>
        <v>63.797534999999996</v>
      </c>
      <c r="I162" s="43">
        <f t="shared" si="3"/>
        <v>3365.31</v>
      </c>
    </row>
    <row r="163" spans="1:10" ht="25.5">
      <c r="A163" s="39" t="s">
        <v>324</v>
      </c>
      <c r="B163" s="40" t="s">
        <v>303</v>
      </c>
      <c r="C163" s="39" t="s">
        <v>0</v>
      </c>
      <c r="D163" s="41" t="s">
        <v>304</v>
      </c>
      <c r="E163" s="39" t="s">
        <v>2</v>
      </c>
      <c r="F163" s="42">
        <v>2.5</v>
      </c>
      <c r="G163" s="43">
        <v>36.14</v>
      </c>
      <c r="H163" s="43">
        <f>(G163*H7)+G163</f>
        <v>43.494489999999999</v>
      </c>
      <c r="I163" s="43">
        <f t="shared" si="3"/>
        <v>108.73</v>
      </c>
    </row>
    <row r="164" spans="1:10" ht="15.75" thickBot="1">
      <c r="A164" s="39" t="s">
        <v>325</v>
      </c>
      <c r="B164" s="122">
        <v>8</v>
      </c>
      <c r="C164" s="122" t="s">
        <v>96</v>
      </c>
      <c r="D164" s="123" t="s">
        <v>271</v>
      </c>
      <c r="E164" s="45" t="s">
        <v>2</v>
      </c>
      <c r="F164" s="46">
        <v>50</v>
      </c>
      <c r="G164" s="47">
        <v>2.46</v>
      </c>
      <c r="H164" s="43">
        <f>(G164*H7)+G164</f>
        <v>2.96061</v>
      </c>
      <c r="I164" s="47">
        <f t="shared" si="3"/>
        <v>148.03</v>
      </c>
    </row>
    <row r="165" spans="1:10" ht="16.5" thickTop="1" thickBot="1">
      <c r="A165" s="140" t="s">
        <v>15</v>
      </c>
      <c r="B165" s="140"/>
      <c r="C165" s="140"/>
      <c r="D165" s="140"/>
      <c r="E165" s="140"/>
      <c r="F165" s="140"/>
      <c r="G165" s="140"/>
      <c r="H165" s="140"/>
      <c r="I165" s="61">
        <f>SUM(I144:I164)</f>
        <v>32234.929999999997</v>
      </c>
    </row>
    <row r="166" spans="1:10" ht="16.5" thickTop="1" thickBot="1">
      <c r="A166" s="48"/>
      <c r="B166" s="48"/>
      <c r="C166" s="48"/>
      <c r="D166" s="49"/>
      <c r="E166" s="48"/>
      <c r="F166" s="48"/>
      <c r="G166" s="50"/>
      <c r="H166" s="48"/>
      <c r="I166" s="48"/>
    </row>
    <row r="167" spans="1:10" ht="15.75" thickBot="1">
      <c r="A167" s="141" t="s">
        <v>97</v>
      </c>
      <c r="B167" s="142"/>
      <c r="C167" s="142"/>
      <c r="D167" s="142"/>
      <c r="E167" s="142"/>
      <c r="F167" s="142"/>
      <c r="G167" s="142"/>
      <c r="H167" s="143"/>
      <c r="I167" s="66">
        <f>I36+I65+I93+I119+I142+I165</f>
        <v>355927.70999999996</v>
      </c>
    </row>
    <row r="172" spans="1:10" ht="33" customHeight="1">
      <c r="D172" s="138" t="s">
        <v>111</v>
      </c>
      <c r="E172" s="139"/>
      <c r="F172" s="139"/>
      <c r="G172" s="139"/>
      <c r="H172" s="139"/>
      <c r="I172" s="139"/>
      <c r="J172" s="139"/>
    </row>
  </sheetData>
  <mergeCells count="24">
    <mergeCell ref="C6:C7"/>
    <mergeCell ref="B6:B7"/>
    <mergeCell ref="A6:A7"/>
    <mergeCell ref="A36:H36"/>
    <mergeCell ref="A65:H65"/>
    <mergeCell ref="I6:I7"/>
    <mergeCell ref="G6:G7"/>
    <mergeCell ref="F6:F7"/>
    <mergeCell ref="E6:E7"/>
    <mergeCell ref="D6:D7"/>
    <mergeCell ref="A5:I5"/>
    <mergeCell ref="B1:I1"/>
    <mergeCell ref="I2:I3"/>
    <mergeCell ref="B3:D3"/>
    <mergeCell ref="B2:D2"/>
    <mergeCell ref="B4:D4"/>
    <mergeCell ref="E2:F4"/>
    <mergeCell ref="G2:H4"/>
    <mergeCell ref="D172:J172"/>
    <mergeCell ref="A93:H93"/>
    <mergeCell ref="A119:H119"/>
    <mergeCell ref="A142:H142"/>
    <mergeCell ref="A165:H165"/>
    <mergeCell ref="A167:H167"/>
  </mergeCells>
  <pageMargins left="1.6929133858267718" right="0.51181102362204722" top="0.78740157480314965" bottom="0.78740157480314965" header="0.31496062992125984" footer="0.31496062992125984"/>
  <pageSetup paperSize="9" scale="58" orientation="landscape" r:id="rId1"/>
  <rowBreaks count="1" manualBreakCount="1">
    <brk id="27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6" sqref="H6"/>
    </sheetView>
  </sheetViews>
  <sheetFormatPr defaultRowHeight="15"/>
  <cols>
    <col min="2" max="2" width="35.28515625" customWidth="1"/>
    <col min="3" max="3" width="14.28515625" bestFit="1" customWidth="1"/>
    <col min="4" max="4" width="12" customWidth="1"/>
  </cols>
  <sheetData>
    <row r="1" spans="1:4">
      <c r="A1" s="11" t="s">
        <v>66</v>
      </c>
      <c r="B1" s="148" t="s">
        <v>416</v>
      </c>
      <c r="C1" s="149"/>
      <c r="D1" s="149"/>
    </row>
    <row r="2" spans="1:4" ht="15" customHeight="1">
      <c r="A2" s="11" t="s">
        <v>67</v>
      </c>
      <c r="B2" s="152" t="s">
        <v>109</v>
      </c>
      <c r="C2" s="152"/>
      <c r="D2" s="152"/>
    </row>
    <row r="3" spans="1:4">
      <c r="A3" s="11" t="s">
        <v>68</v>
      </c>
      <c r="B3" s="152" t="s">
        <v>110</v>
      </c>
      <c r="C3" s="152"/>
      <c r="D3" s="152"/>
    </row>
    <row r="4" spans="1:4" ht="15.75" thickBot="1">
      <c r="A4" s="12"/>
      <c r="B4" s="153"/>
      <c r="C4" s="153"/>
      <c r="D4" s="153"/>
    </row>
    <row r="5" spans="1:4" ht="18.75">
      <c r="A5" s="157" t="s">
        <v>223</v>
      </c>
      <c r="B5" s="158"/>
      <c r="C5" s="158"/>
      <c r="D5" s="159"/>
    </row>
    <row r="6" spans="1:4">
      <c r="A6" s="102" t="s">
        <v>4</v>
      </c>
      <c r="B6" s="103" t="s">
        <v>7</v>
      </c>
      <c r="C6" s="103" t="s">
        <v>12</v>
      </c>
      <c r="D6" s="103" t="s">
        <v>224</v>
      </c>
    </row>
    <row r="7" spans="1:4">
      <c r="A7" s="103">
        <v>1</v>
      </c>
      <c r="B7" s="103" t="str">
        <f>Plan1!D8</f>
        <v>PONTE 1</v>
      </c>
      <c r="C7" s="104">
        <f>Plan1!I36</f>
        <v>81370.049999999988</v>
      </c>
      <c r="D7" s="105">
        <f>C7/C13</f>
        <v>0.22861397894533134</v>
      </c>
    </row>
    <row r="8" spans="1:4">
      <c r="A8" s="103">
        <v>2</v>
      </c>
      <c r="B8" s="103" t="str">
        <f>Plan1!D37</f>
        <v>PONTE 2</v>
      </c>
      <c r="C8" s="104">
        <f>Plan1!I65</f>
        <v>78276.83</v>
      </c>
      <c r="D8" s="105">
        <f>C8/C13</f>
        <v>0.2199233939948087</v>
      </c>
    </row>
    <row r="9" spans="1:4">
      <c r="A9" s="103">
        <v>3</v>
      </c>
      <c r="B9" s="103" t="str">
        <f>Plan1!D66</f>
        <v>PÓRTICO 1</v>
      </c>
      <c r="C9" s="104">
        <f>Plan1!I93</f>
        <v>80390.589999999982</v>
      </c>
      <c r="D9" s="105">
        <f>C9/C13</f>
        <v>0.22586212801470273</v>
      </c>
    </row>
    <row r="10" spans="1:4" s="110" customFormat="1">
      <c r="A10" s="103">
        <v>4</v>
      </c>
      <c r="B10" s="103" t="str">
        <f>Plan1!D94</f>
        <v>PORTICO 2</v>
      </c>
      <c r="C10" s="104">
        <f>Plan1!I119</f>
        <v>51420.380000000005</v>
      </c>
      <c r="D10" s="105">
        <f>C10/C13</f>
        <v>0.14446860571771725</v>
      </c>
    </row>
    <row r="11" spans="1:4" s="110" customFormat="1">
      <c r="A11" s="103">
        <v>5</v>
      </c>
      <c r="B11" s="103" t="str">
        <f>Plan1!D120</f>
        <v>BANCO 1</v>
      </c>
      <c r="C11" s="104">
        <f>Plan1!I142</f>
        <v>32234.929999999997</v>
      </c>
      <c r="D11" s="105">
        <f>C11/C13</f>
        <v>9.0565946663720004E-2</v>
      </c>
    </row>
    <row r="12" spans="1:4" s="110" customFormat="1" ht="15.75" thickBot="1">
      <c r="A12" s="103">
        <v>6</v>
      </c>
      <c r="B12" s="103" t="str">
        <f>Plan1!D143</f>
        <v>BANCO 2</v>
      </c>
      <c r="C12" s="104">
        <f>Plan1!I165</f>
        <v>32234.929999999997</v>
      </c>
      <c r="D12" s="105">
        <f>C12/C13</f>
        <v>9.0565946663720004E-2</v>
      </c>
    </row>
    <row r="13" spans="1:4" ht="15.75" thickBot="1">
      <c r="A13" s="160" t="s">
        <v>225</v>
      </c>
      <c r="B13" s="161"/>
      <c r="C13" s="106">
        <f>SUM(C7:C12)</f>
        <v>355927.70999999996</v>
      </c>
      <c r="D13" s="107">
        <f>SUM(D7:D12)</f>
        <v>1</v>
      </c>
    </row>
    <row r="14" spans="1:4">
      <c r="C14" s="100"/>
      <c r="D14" s="101"/>
    </row>
    <row r="15" spans="1:4" ht="52.5" customHeight="1">
      <c r="C15" s="100"/>
      <c r="D15" s="101"/>
    </row>
    <row r="16" spans="1:4" ht="39" customHeight="1">
      <c r="B16" s="108" t="s">
        <v>226</v>
      </c>
      <c r="C16" s="100"/>
      <c r="D16" s="101"/>
    </row>
    <row r="17" spans="3:4">
      <c r="C17" s="100"/>
      <c r="D17" s="101"/>
    </row>
    <row r="18" spans="3:4">
      <c r="C18" s="100"/>
      <c r="D18" s="101"/>
    </row>
    <row r="19" spans="3:4">
      <c r="C19" s="100"/>
      <c r="D19" s="101"/>
    </row>
    <row r="20" spans="3:4">
      <c r="C20" s="100"/>
      <c r="D20" s="101"/>
    </row>
    <row r="21" spans="3:4">
      <c r="C21" s="100"/>
      <c r="D21" s="101"/>
    </row>
    <row r="22" spans="3:4">
      <c r="C22" s="100"/>
      <c r="D22" s="101"/>
    </row>
    <row r="23" spans="3:4">
      <c r="C23" s="100"/>
      <c r="D23" s="101"/>
    </row>
  </sheetData>
  <mergeCells count="6">
    <mergeCell ref="A5:D5"/>
    <mergeCell ref="A13:B13"/>
    <mergeCell ref="B1:D1"/>
    <mergeCell ref="B2:D2"/>
    <mergeCell ref="B3:D3"/>
    <mergeCell ref="B4:D4"/>
  </mergeCells>
  <pageMargins left="1.4960629921259843" right="0.51181102362204722" top="1.3779527559055118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view="pageBreakPreview" topLeftCell="A7" zoomScaleNormal="100" zoomScaleSheetLayoutView="100" workbookViewId="0">
      <selection activeCell="P26" sqref="P26"/>
    </sheetView>
  </sheetViews>
  <sheetFormatPr defaultRowHeight="15"/>
  <cols>
    <col min="1" max="7" width="9.140625" style="5"/>
    <col min="8" max="8" width="11.140625" style="5" customWidth="1"/>
    <col min="9" max="10" width="9.140625" style="5"/>
    <col min="11" max="11" width="3.140625" customWidth="1"/>
  </cols>
  <sheetData>
    <row r="2" spans="1:9" ht="15.75">
      <c r="A2" s="170" t="s">
        <v>27</v>
      </c>
      <c r="B2" s="170"/>
      <c r="C2" s="170"/>
      <c r="D2" s="170"/>
      <c r="E2" s="170"/>
      <c r="F2" s="170"/>
      <c r="G2" s="170"/>
      <c r="H2" s="170"/>
      <c r="I2" s="170"/>
    </row>
    <row r="3" spans="1:9" ht="15.75">
      <c r="A3" s="170" t="s">
        <v>28</v>
      </c>
      <c r="B3" s="170"/>
      <c r="C3" s="170"/>
      <c r="D3" s="170"/>
      <c r="E3" s="170"/>
      <c r="F3" s="170"/>
      <c r="G3" s="170"/>
      <c r="H3" s="170"/>
      <c r="I3" s="170"/>
    </row>
    <row r="4" spans="1:9" ht="16.5" thickBot="1">
      <c r="A4" s="171"/>
      <c r="B4" s="172"/>
      <c r="C4" s="172"/>
      <c r="D4" s="172"/>
      <c r="E4" s="172"/>
      <c r="F4" s="172"/>
      <c r="G4" s="172"/>
      <c r="H4" s="172"/>
      <c r="I4" s="173"/>
    </row>
    <row r="5" spans="1:9" ht="17.25" thickTop="1" thickBot="1">
      <c r="A5" s="168" t="s">
        <v>29</v>
      </c>
      <c r="B5" s="168"/>
      <c r="C5" s="168"/>
      <c r="D5" s="169">
        <v>0.03</v>
      </c>
      <c r="E5" s="169"/>
      <c r="F5" s="169"/>
      <c r="G5" s="169"/>
      <c r="H5" s="169"/>
      <c r="I5" s="169"/>
    </row>
    <row r="6" spans="1:9" ht="17.25" thickTop="1" thickBot="1">
      <c r="A6" s="162"/>
      <c r="B6" s="163"/>
      <c r="C6" s="164"/>
      <c r="D6" s="165"/>
      <c r="E6" s="166"/>
      <c r="F6" s="166"/>
      <c r="G6" s="166"/>
      <c r="H6" s="166"/>
      <c r="I6" s="167"/>
    </row>
    <row r="7" spans="1:9" ht="17.25" thickTop="1" thickBot="1">
      <c r="A7" s="168" t="s">
        <v>30</v>
      </c>
      <c r="B7" s="168"/>
      <c r="C7" s="168"/>
      <c r="D7" s="169">
        <v>9.7000000000000003E-3</v>
      </c>
      <c r="E7" s="169"/>
      <c r="F7" s="169"/>
      <c r="G7" s="169"/>
      <c r="H7" s="169"/>
      <c r="I7" s="169"/>
    </row>
    <row r="8" spans="1:9" ht="17.25" thickTop="1" thickBot="1">
      <c r="A8" s="162"/>
      <c r="B8" s="163"/>
      <c r="C8" s="164"/>
      <c r="D8" s="165"/>
      <c r="E8" s="166"/>
      <c r="F8" s="166"/>
      <c r="G8" s="166"/>
      <c r="H8" s="166"/>
      <c r="I8" s="167"/>
    </row>
    <row r="9" spans="1:9" ht="17.25" thickTop="1" thickBot="1">
      <c r="A9" s="168" t="s">
        <v>31</v>
      </c>
      <c r="B9" s="168"/>
      <c r="C9" s="168"/>
      <c r="D9" s="169">
        <v>8.0000000000000002E-3</v>
      </c>
      <c r="E9" s="169"/>
      <c r="F9" s="169"/>
      <c r="G9" s="169"/>
      <c r="H9" s="169"/>
      <c r="I9" s="169"/>
    </row>
    <row r="10" spans="1:9" ht="17.25" thickTop="1" thickBot="1">
      <c r="A10" s="162"/>
      <c r="B10" s="163"/>
      <c r="C10" s="164"/>
      <c r="D10" s="165"/>
      <c r="E10" s="166"/>
      <c r="F10" s="166"/>
      <c r="G10" s="166"/>
      <c r="H10" s="166"/>
      <c r="I10" s="167"/>
    </row>
    <row r="11" spans="1:9" ht="17.25" thickTop="1" thickBot="1">
      <c r="A11" s="168" t="s">
        <v>32</v>
      </c>
      <c r="B11" s="168"/>
      <c r="C11" s="168"/>
      <c r="D11" s="169">
        <v>1.23E-2</v>
      </c>
      <c r="E11" s="169"/>
      <c r="F11" s="169"/>
      <c r="G11" s="169"/>
      <c r="H11" s="169"/>
      <c r="I11" s="169"/>
    </row>
    <row r="12" spans="1:9" ht="17.25" thickTop="1" thickBot="1">
      <c r="A12" s="186"/>
      <c r="B12" s="187"/>
      <c r="C12" s="188"/>
      <c r="D12" s="189"/>
      <c r="E12" s="190"/>
      <c r="F12" s="190"/>
      <c r="G12" s="190"/>
      <c r="H12" s="190"/>
      <c r="I12" s="191"/>
    </row>
    <row r="13" spans="1:9" ht="17.25" thickTop="1" thickBot="1">
      <c r="A13" s="168" t="s">
        <v>33</v>
      </c>
      <c r="B13" s="168"/>
      <c r="C13" s="168"/>
      <c r="D13" s="169">
        <v>7.0599999999999996E-2</v>
      </c>
      <c r="E13" s="169"/>
      <c r="F13" s="169"/>
      <c r="G13" s="169"/>
      <c r="H13" s="169"/>
      <c r="I13" s="169"/>
    </row>
    <row r="14" spans="1:9" ht="17.25" thickTop="1" thickBot="1">
      <c r="A14" s="186"/>
      <c r="B14" s="187"/>
      <c r="C14" s="188"/>
      <c r="D14" s="189"/>
      <c r="E14" s="190"/>
      <c r="F14" s="190"/>
      <c r="G14" s="190"/>
      <c r="H14" s="190"/>
      <c r="I14" s="191"/>
    </row>
    <row r="15" spans="1:9" ht="17.25" thickTop="1" thickBot="1">
      <c r="A15" s="168" t="s">
        <v>34</v>
      </c>
      <c r="B15" s="168"/>
      <c r="C15" s="168"/>
      <c r="D15" s="169">
        <f>D16+D17+D18+D19</f>
        <v>5.6499999999999995E-2</v>
      </c>
      <c r="E15" s="169"/>
      <c r="F15" s="169"/>
      <c r="G15" s="169"/>
      <c r="H15" s="169"/>
      <c r="I15" s="169"/>
    </row>
    <row r="16" spans="1:9" ht="16.5" thickTop="1">
      <c r="A16" s="176" t="s">
        <v>35</v>
      </c>
      <c r="B16" s="176"/>
      <c r="C16" s="176"/>
      <c r="D16" s="177">
        <v>0.03</v>
      </c>
      <c r="E16" s="177"/>
      <c r="F16" s="177"/>
      <c r="G16" s="177"/>
      <c r="H16" s="177"/>
      <c r="I16" s="177"/>
    </row>
    <row r="17" spans="1:11" ht="15.75">
      <c r="A17" s="178" t="s">
        <v>36</v>
      </c>
      <c r="B17" s="178"/>
      <c r="C17" s="178"/>
      <c r="D17" s="179">
        <v>6.4999999999999997E-3</v>
      </c>
      <c r="E17" s="179"/>
      <c r="F17" s="179"/>
      <c r="G17" s="179"/>
      <c r="H17" s="179"/>
      <c r="I17" s="179"/>
    </row>
    <row r="18" spans="1:11" ht="15.75">
      <c r="A18" s="178" t="s">
        <v>37</v>
      </c>
      <c r="B18" s="178"/>
      <c r="C18" s="178"/>
      <c r="D18" s="179">
        <v>0.02</v>
      </c>
      <c r="E18" s="179"/>
      <c r="F18" s="179"/>
      <c r="G18" s="179"/>
      <c r="H18" s="179"/>
      <c r="I18" s="179"/>
    </row>
    <row r="19" spans="1:11" ht="15.75">
      <c r="A19" s="178" t="s">
        <v>38</v>
      </c>
      <c r="B19" s="178"/>
      <c r="C19" s="178"/>
      <c r="D19" s="179"/>
      <c r="E19" s="179"/>
      <c r="F19" s="179"/>
      <c r="G19" s="179"/>
      <c r="H19" s="179"/>
      <c r="I19" s="179"/>
    </row>
    <row r="20" spans="1:11" ht="16.5" thickBot="1">
      <c r="A20" s="180"/>
      <c r="B20" s="180"/>
      <c r="C20" s="180"/>
      <c r="D20" s="180"/>
      <c r="E20" s="180"/>
      <c r="F20" s="180"/>
      <c r="G20" s="180"/>
      <c r="H20" s="180"/>
      <c r="I20" s="180"/>
    </row>
    <row r="21" spans="1:11" ht="16.5" thickBot="1">
      <c r="A21" s="181" t="s">
        <v>39</v>
      </c>
      <c r="B21" s="182"/>
      <c r="C21" s="183">
        <f>(((1+D5+D9+D7)*(1+D11)*(1+D13))/(1-D15)-1)</f>
        <v>0.20345959907366207</v>
      </c>
      <c r="D21" s="184"/>
      <c r="E21" s="184"/>
      <c r="F21" s="184"/>
      <c r="G21" s="184"/>
      <c r="H21" s="184"/>
      <c r="I21" s="185"/>
    </row>
    <row r="22" spans="1:11" ht="54.75" customHeight="1">
      <c r="A22" s="175" t="s">
        <v>40</v>
      </c>
      <c r="B22" s="175"/>
      <c r="C22" s="175"/>
      <c r="D22" s="175"/>
      <c r="E22" s="175"/>
      <c r="F22" s="175"/>
      <c r="G22" s="175"/>
      <c r="H22" s="175"/>
      <c r="I22" s="175"/>
    </row>
    <row r="23" spans="1:11" ht="15.75">
      <c r="A23" s="2" t="s">
        <v>41</v>
      </c>
      <c r="B23" s="2"/>
      <c r="C23" s="2"/>
      <c r="D23" s="2"/>
      <c r="E23" s="2"/>
      <c r="F23" s="2"/>
      <c r="G23" s="2"/>
      <c r="H23" s="2"/>
      <c r="I23" s="2"/>
    </row>
    <row r="24" spans="1:11" ht="15.75">
      <c r="A24" s="2" t="s">
        <v>42</v>
      </c>
      <c r="B24" s="2"/>
      <c r="C24" s="2"/>
      <c r="D24" s="2"/>
      <c r="E24" s="2"/>
      <c r="F24" s="2"/>
      <c r="G24" s="2"/>
      <c r="H24" s="2"/>
      <c r="I24" s="2"/>
    </row>
    <row r="25" spans="1:11" ht="15.75">
      <c r="A25" s="2" t="s">
        <v>43</v>
      </c>
      <c r="B25" s="2"/>
      <c r="C25" s="2"/>
      <c r="D25" s="2"/>
      <c r="E25" s="2"/>
      <c r="F25" s="2"/>
      <c r="G25" s="2"/>
      <c r="H25" s="2"/>
      <c r="I25" s="2"/>
    </row>
    <row r="26" spans="1:11" ht="15.75">
      <c r="A26" s="2" t="s">
        <v>44</v>
      </c>
      <c r="B26" s="2"/>
      <c r="C26" s="2"/>
      <c r="D26" s="2"/>
      <c r="E26" s="2"/>
      <c r="F26" s="2"/>
      <c r="G26" s="2"/>
      <c r="H26" s="2"/>
      <c r="I26" s="2"/>
    </row>
    <row r="27" spans="1:11" ht="15.75">
      <c r="A27" s="2" t="s">
        <v>45</v>
      </c>
      <c r="B27" s="2"/>
      <c r="C27" s="2"/>
      <c r="D27" s="2"/>
      <c r="E27" s="2"/>
      <c r="F27" s="2"/>
      <c r="G27" s="2"/>
      <c r="H27" s="2"/>
      <c r="I27" s="2"/>
    </row>
    <row r="28" spans="1:11" ht="15.75">
      <c r="A28" s="2" t="s">
        <v>46</v>
      </c>
      <c r="B28" s="2"/>
      <c r="C28" s="2"/>
      <c r="D28" s="2"/>
      <c r="E28" s="2"/>
      <c r="F28" s="2"/>
      <c r="G28" s="2"/>
      <c r="H28" s="2"/>
      <c r="I28" s="2"/>
    </row>
    <row r="29" spans="1:11" ht="15.75">
      <c r="A29" s="2" t="s">
        <v>47</v>
      </c>
      <c r="B29" s="2"/>
      <c r="C29" s="2"/>
      <c r="D29" s="2"/>
      <c r="E29" s="2"/>
      <c r="F29" s="2"/>
      <c r="G29" s="2"/>
      <c r="H29" s="2"/>
      <c r="I29" s="2"/>
    </row>
    <row r="30" spans="1:11" ht="37.5" customHeight="1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</row>
    <row r="33" spans="2:10" ht="41.25" customHeight="1">
      <c r="B33" s="138" t="s">
        <v>90</v>
      </c>
      <c r="C33" s="139"/>
      <c r="D33" s="139"/>
      <c r="E33" s="139"/>
      <c r="F33" s="139"/>
      <c r="G33" s="139"/>
      <c r="H33" s="139"/>
      <c r="I33" s="139"/>
      <c r="J33" s="139"/>
    </row>
  </sheetData>
  <mergeCells count="39">
    <mergeCell ref="A14:C14"/>
    <mergeCell ref="D14:I14"/>
    <mergeCell ref="A15:C15"/>
    <mergeCell ref="D15:I15"/>
    <mergeCell ref="A11:C11"/>
    <mergeCell ref="D11:I11"/>
    <mergeCell ref="A12:C12"/>
    <mergeCell ref="D12:I12"/>
    <mergeCell ref="A13:C13"/>
    <mergeCell ref="D13:I13"/>
    <mergeCell ref="B33:J33"/>
    <mergeCell ref="A30:K30"/>
    <mergeCell ref="A22:I22"/>
    <mergeCell ref="A16:C16"/>
    <mergeCell ref="D16:I16"/>
    <mergeCell ref="A17:C17"/>
    <mergeCell ref="D17:I17"/>
    <mergeCell ref="A18:C18"/>
    <mergeCell ref="D18:I18"/>
    <mergeCell ref="A19:C19"/>
    <mergeCell ref="D19:I19"/>
    <mergeCell ref="A20:I20"/>
    <mergeCell ref="A21:B21"/>
    <mergeCell ref="C21:I21"/>
    <mergeCell ref="A6:C6"/>
    <mergeCell ref="D6:I6"/>
    <mergeCell ref="A2:I2"/>
    <mergeCell ref="A3:I3"/>
    <mergeCell ref="A4:I4"/>
    <mergeCell ref="A5:C5"/>
    <mergeCell ref="D5:I5"/>
    <mergeCell ref="A10:C10"/>
    <mergeCell ref="D10:I10"/>
    <mergeCell ref="A7:C7"/>
    <mergeCell ref="D7:I7"/>
    <mergeCell ref="A8:C8"/>
    <mergeCell ref="D8:I8"/>
    <mergeCell ref="A9:C9"/>
    <mergeCell ref="D9:I9"/>
  </mergeCells>
  <pageMargins left="1.1023622047244095" right="0.51181102362204722" top="0.78740157480314965" bottom="0.78740157480314965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zoomScaleSheetLayoutView="100" workbookViewId="0">
      <selection activeCell="F21" sqref="F21"/>
    </sheetView>
  </sheetViews>
  <sheetFormatPr defaultRowHeight="15"/>
  <cols>
    <col min="2" max="2" width="33.28515625" customWidth="1"/>
    <col min="3" max="3" width="16.140625" customWidth="1"/>
    <col min="5" max="5" width="11.28515625" customWidth="1"/>
    <col min="6" max="6" width="15.140625" customWidth="1"/>
    <col min="7" max="7" width="11.5703125" customWidth="1"/>
    <col min="8" max="8" width="13" customWidth="1"/>
    <col min="10" max="10" width="14.42578125" customWidth="1"/>
  </cols>
  <sheetData>
    <row r="1" spans="1:10" s="5" customFormat="1" ht="48" customHeight="1" thickBot="1">
      <c r="A1" s="192" t="s">
        <v>109</v>
      </c>
      <c r="B1" s="193"/>
      <c r="C1" s="193"/>
      <c r="D1" s="193"/>
      <c r="E1" s="193"/>
      <c r="F1" s="193"/>
      <c r="G1" s="193"/>
      <c r="H1" s="193"/>
      <c r="I1" s="193"/>
      <c r="J1" s="194"/>
    </row>
    <row r="2" spans="1:10" s="5" customFormat="1" ht="42.75" customHeight="1" thickBot="1">
      <c r="A2" s="195" t="s">
        <v>72</v>
      </c>
      <c r="B2" s="197" t="s">
        <v>73</v>
      </c>
      <c r="C2" s="198"/>
      <c r="D2" s="199"/>
      <c r="E2" s="203" t="s">
        <v>74</v>
      </c>
      <c r="F2" s="204"/>
      <c r="G2" s="204"/>
      <c r="H2" s="204"/>
      <c r="I2" s="204"/>
      <c r="J2" s="205"/>
    </row>
    <row r="3" spans="1:10" s="5" customFormat="1" ht="39.75" customHeight="1" thickTop="1">
      <c r="A3" s="196"/>
      <c r="B3" s="200"/>
      <c r="C3" s="201"/>
      <c r="D3" s="202"/>
      <c r="E3" s="206" t="s">
        <v>75</v>
      </c>
      <c r="F3" s="206"/>
      <c r="G3" s="207"/>
      <c r="H3" s="207"/>
      <c r="I3" s="207"/>
      <c r="J3" s="208"/>
    </row>
    <row r="4" spans="1:10" s="5" customFormat="1" ht="15.75">
      <c r="A4" s="14"/>
      <c r="B4" s="197" t="s">
        <v>76</v>
      </c>
      <c r="C4" s="15" t="s">
        <v>77</v>
      </c>
      <c r="D4" s="15" t="s">
        <v>78</v>
      </c>
      <c r="E4" s="216" t="s">
        <v>79</v>
      </c>
      <c r="F4" s="217"/>
      <c r="G4" s="216" t="s">
        <v>80</v>
      </c>
      <c r="H4" s="217"/>
      <c r="I4" s="209" t="s">
        <v>81</v>
      </c>
      <c r="J4" s="210"/>
    </row>
    <row r="5" spans="1:10" s="5" customFormat="1">
      <c r="A5" s="14"/>
      <c r="B5" s="197"/>
      <c r="C5" s="16" t="s">
        <v>82</v>
      </c>
      <c r="D5" s="17"/>
      <c r="E5" s="18" t="s">
        <v>83</v>
      </c>
      <c r="F5" s="19" t="s">
        <v>84</v>
      </c>
      <c r="G5" s="18" t="s">
        <v>83</v>
      </c>
      <c r="H5" s="19" t="s">
        <v>84</v>
      </c>
      <c r="I5" s="20" t="s">
        <v>83</v>
      </c>
      <c r="J5" s="21" t="s">
        <v>84</v>
      </c>
    </row>
    <row r="6" spans="1:10" s="1" customFormat="1" ht="15.75">
      <c r="A6" s="34">
        <v>1</v>
      </c>
      <c r="B6" s="24" t="str">
        <f>Plan1!D8</f>
        <v>PONTE 1</v>
      </c>
      <c r="C6" s="25">
        <f>Plan1!I36</f>
        <v>81370.049999999988</v>
      </c>
      <c r="D6" s="26">
        <f>C6/C14</f>
        <v>0.22861397894533134</v>
      </c>
      <c r="E6" s="22">
        <v>0.5</v>
      </c>
      <c r="F6" s="23">
        <f>E6*C6</f>
        <v>40685.024999999994</v>
      </c>
      <c r="G6" s="22">
        <v>0.5</v>
      </c>
      <c r="H6" s="23">
        <f>G6*C6</f>
        <v>40685.024999999994</v>
      </c>
      <c r="I6" s="22">
        <f>E6+G6</f>
        <v>1</v>
      </c>
      <c r="J6" s="23">
        <f>F6+H6</f>
        <v>81370.049999999988</v>
      </c>
    </row>
    <row r="7" spans="1:10" s="1" customFormat="1" ht="15.75">
      <c r="A7" s="34">
        <v>2</v>
      </c>
      <c r="B7" s="24" t="str">
        <f>Plan1!D37</f>
        <v>PONTE 2</v>
      </c>
      <c r="C7" s="25">
        <f>Plan1!I65</f>
        <v>78276.83</v>
      </c>
      <c r="D7" s="26">
        <f>C7/C14</f>
        <v>0.2199233939948087</v>
      </c>
      <c r="E7" s="22">
        <v>0.5</v>
      </c>
      <c r="F7" s="23">
        <f>E7*C7</f>
        <v>39138.415000000001</v>
      </c>
      <c r="G7" s="22">
        <v>0.5</v>
      </c>
      <c r="H7" s="23">
        <f t="shared" ref="H7:H11" si="0">G7*C7</f>
        <v>39138.415000000001</v>
      </c>
      <c r="I7" s="22">
        <f t="shared" ref="I7:I11" si="1">E7+G7</f>
        <v>1</v>
      </c>
      <c r="J7" s="23">
        <f t="shared" ref="J7:J11" si="2">F7+H7</f>
        <v>78276.83</v>
      </c>
    </row>
    <row r="8" spans="1:10" s="1" customFormat="1" ht="15.75">
      <c r="A8" s="34">
        <v>3</v>
      </c>
      <c r="B8" s="24" t="str">
        <f>Plan1!D66</f>
        <v>PÓRTICO 1</v>
      </c>
      <c r="C8" s="25">
        <f>Plan1!I93</f>
        <v>80390.589999999982</v>
      </c>
      <c r="D8" s="26">
        <f>C8/C14</f>
        <v>0.22586212801470273</v>
      </c>
      <c r="E8" s="22">
        <v>0.5</v>
      </c>
      <c r="F8" s="23">
        <f>E8*C8</f>
        <v>40195.294999999991</v>
      </c>
      <c r="G8" s="22">
        <v>0.5</v>
      </c>
      <c r="H8" s="23">
        <f t="shared" si="0"/>
        <v>40195.294999999991</v>
      </c>
      <c r="I8" s="22">
        <f t="shared" si="1"/>
        <v>1</v>
      </c>
      <c r="J8" s="23">
        <f t="shared" si="2"/>
        <v>80390.589999999982</v>
      </c>
    </row>
    <row r="9" spans="1:10" s="1" customFormat="1" ht="15.75">
      <c r="A9" s="109">
        <v>4</v>
      </c>
      <c r="B9" s="24" t="str">
        <f>Plan1!D94</f>
        <v>PORTICO 2</v>
      </c>
      <c r="C9" s="25">
        <f>Plan1!I119</f>
        <v>51420.380000000005</v>
      </c>
      <c r="D9" s="26">
        <f>C9/C14</f>
        <v>0.14446860571771725</v>
      </c>
      <c r="E9" s="22">
        <v>0.5</v>
      </c>
      <c r="F9" s="23">
        <f t="shared" ref="F9:F10" si="3">E9*C9</f>
        <v>25710.190000000002</v>
      </c>
      <c r="G9" s="22">
        <v>0.5</v>
      </c>
      <c r="H9" s="23">
        <f t="shared" si="0"/>
        <v>25710.190000000002</v>
      </c>
      <c r="I9" s="22">
        <f t="shared" si="1"/>
        <v>1</v>
      </c>
      <c r="J9" s="23">
        <f t="shared" si="2"/>
        <v>51420.380000000005</v>
      </c>
    </row>
    <row r="10" spans="1:10" s="1" customFormat="1" ht="15.75">
      <c r="A10" s="109">
        <v>5</v>
      </c>
      <c r="B10" s="24" t="str">
        <f>Plan1!D120</f>
        <v>BANCO 1</v>
      </c>
      <c r="C10" s="25">
        <f>Plan1!I142</f>
        <v>32234.929999999997</v>
      </c>
      <c r="D10" s="26">
        <f>C10/C14</f>
        <v>9.0565946663720004E-2</v>
      </c>
      <c r="E10" s="22">
        <v>0.5</v>
      </c>
      <c r="F10" s="23">
        <f t="shared" si="3"/>
        <v>16117.464999999998</v>
      </c>
      <c r="G10" s="22">
        <v>0.5</v>
      </c>
      <c r="H10" s="23">
        <f t="shared" si="0"/>
        <v>16117.464999999998</v>
      </c>
      <c r="I10" s="22">
        <f t="shared" si="1"/>
        <v>1</v>
      </c>
      <c r="J10" s="23">
        <f t="shared" si="2"/>
        <v>32234.929999999997</v>
      </c>
    </row>
    <row r="11" spans="1:10" s="1" customFormat="1" ht="15.75">
      <c r="A11" s="109">
        <v>6</v>
      </c>
      <c r="B11" s="24" t="str">
        <f>Plan1!D143</f>
        <v>BANCO 2</v>
      </c>
      <c r="C11" s="25">
        <f>Plan1!I165</f>
        <v>32234.929999999997</v>
      </c>
      <c r="D11" s="26">
        <f>C11/C14</f>
        <v>9.0565946663720004E-2</v>
      </c>
      <c r="E11" s="22">
        <v>0.5</v>
      </c>
      <c r="F11" s="23">
        <f t="shared" ref="F11" si="4">E11*C11</f>
        <v>16117.464999999998</v>
      </c>
      <c r="G11" s="22">
        <v>0.5</v>
      </c>
      <c r="H11" s="23">
        <f t="shared" si="0"/>
        <v>16117.464999999998</v>
      </c>
      <c r="I11" s="22">
        <f t="shared" si="1"/>
        <v>1</v>
      </c>
      <c r="J11" s="23">
        <f t="shared" si="2"/>
        <v>32234.929999999997</v>
      </c>
    </row>
    <row r="12" spans="1:10" s="5" customFormat="1" ht="15.75">
      <c r="A12" s="211"/>
      <c r="B12" s="212"/>
      <c r="C12" s="212"/>
      <c r="D12" s="212"/>
      <c r="E12" s="212"/>
      <c r="F12" s="212"/>
      <c r="G12" s="212"/>
      <c r="H12" s="212"/>
      <c r="I12" s="212"/>
      <c r="J12" s="213"/>
    </row>
    <row r="13" spans="1:10" s="32" customFormat="1" ht="15.75">
      <c r="A13" s="214" t="s">
        <v>85</v>
      </c>
      <c r="B13" s="214"/>
      <c r="C13" s="27"/>
      <c r="D13" s="27"/>
      <c r="E13" s="28">
        <f>F13/C14</f>
        <v>0.5</v>
      </c>
      <c r="F13" s="29">
        <f>SUM(F6:F11)</f>
        <v>177963.85499999998</v>
      </c>
      <c r="G13" s="30">
        <f>H13/C14</f>
        <v>0.5</v>
      </c>
      <c r="H13" s="29">
        <f>SUM(H6:H11)</f>
        <v>177963.85499999998</v>
      </c>
      <c r="I13" s="28">
        <f>E13+G13</f>
        <v>1</v>
      </c>
      <c r="J13" s="31">
        <f>SUM(J6:J11)</f>
        <v>355927.70999999996</v>
      </c>
    </row>
    <row r="14" spans="1:10" s="1" customFormat="1" ht="15.75">
      <c r="A14" s="215" t="s">
        <v>86</v>
      </c>
      <c r="B14" s="215"/>
      <c r="C14" s="33">
        <f>SUM(C6:C13)</f>
        <v>355927.70999999996</v>
      </c>
      <c r="D14" s="26">
        <f>SUM(D6:D13)</f>
        <v>1</v>
      </c>
      <c r="E14" s="22">
        <f>E13</f>
        <v>0.5</v>
      </c>
      <c r="F14" s="23">
        <f>F13</f>
        <v>177963.85499999998</v>
      </c>
      <c r="G14" s="22">
        <f>E14+G13</f>
        <v>1</v>
      </c>
      <c r="H14" s="23">
        <f t="shared" ref="H14" si="5">F14+H13</f>
        <v>355927.70999999996</v>
      </c>
      <c r="I14" s="22"/>
      <c r="J14" s="23"/>
    </row>
    <row r="18" spans="2:8" ht="32.25" customHeight="1">
      <c r="B18" s="138" t="s">
        <v>111</v>
      </c>
      <c r="C18" s="139"/>
      <c r="D18" s="139"/>
      <c r="E18" s="139"/>
      <c r="F18" s="139"/>
      <c r="G18" s="139"/>
      <c r="H18" s="139"/>
    </row>
  </sheetData>
  <mergeCells count="13">
    <mergeCell ref="B18:H18"/>
    <mergeCell ref="A1:J1"/>
    <mergeCell ref="A2:A3"/>
    <mergeCell ref="B2:D3"/>
    <mergeCell ref="E2:J2"/>
    <mergeCell ref="E3:J3"/>
    <mergeCell ref="I4:J4"/>
    <mergeCell ref="A12:J12"/>
    <mergeCell ref="A13:B13"/>
    <mergeCell ref="A14:B14"/>
    <mergeCell ref="B4:B5"/>
    <mergeCell ref="E4:F4"/>
    <mergeCell ref="G4:H4"/>
  </mergeCells>
  <pageMargins left="1.299212598425197" right="0.51181102362204722" top="1.3779527559055118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K5" sqref="K5"/>
    </sheetView>
  </sheetViews>
  <sheetFormatPr defaultRowHeight="15"/>
  <cols>
    <col min="4" max="4" width="26" customWidth="1"/>
    <col min="5" max="5" width="14.42578125" customWidth="1"/>
    <col min="7" max="7" width="17" style="110" customWidth="1"/>
    <col min="8" max="8" width="17.140625" customWidth="1"/>
    <col min="9" max="9" width="10.28515625" customWidth="1"/>
    <col min="10" max="10" width="11.85546875" customWidth="1"/>
  </cols>
  <sheetData>
    <row r="1" spans="1:10">
      <c r="A1" s="220" t="s">
        <v>63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31.5" customHeight="1">
      <c r="A2" s="218" t="s">
        <v>4</v>
      </c>
      <c r="B2" s="218" t="s">
        <v>5</v>
      </c>
      <c r="C2" s="218" t="s">
        <v>6</v>
      </c>
      <c r="D2" s="218" t="s">
        <v>7</v>
      </c>
      <c r="E2" s="218" t="s">
        <v>48</v>
      </c>
      <c r="F2" s="218" t="s">
        <v>8</v>
      </c>
      <c r="G2" s="218" t="s">
        <v>9</v>
      </c>
      <c r="H2" s="218" t="s">
        <v>227</v>
      </c>
      <c r="I2" s="223" t="s">
        <v>88</v>
      </c>
      <c r="J2" s="218" t="s">
        <v>64</v>
      </c>
    </row>
    <row r="3" spans="1:10" s="5" customFormat="1">
      <c r="A3" s="219"/>
      <c r="B3" s="219"/>
      <c r="C3" s="219"/>
      <c r="D3" s="219"/>
      <c r="E3" s="219"/>
      <c r="F3" s="219"/>
      <c r="G3" s="219"/>
      <c r="H3" s="219"/>
      <c r="I3" s="224"/>
      <c r="J3" s="219"/>
    </row>
    <row r="4" spans="1:10" s="1" customFormat="1" ht="54.75" customHeight="1">
      <c r="A4" s="7" t="s">
        <v>56</v>
      </c>
      <c r="B4" s="7" t="s">
        <v>59</v>
      </c>
      <c r="C4" s="7" t="s">
        <v>0</v>
      </c>
      <c r="D4" s="7" t="s">
        <v>60</v>
      </c>
      <c r="E4" s="7" t="s">
        <v>51</v>
      </c>
      <c r="F4" s="10" t="s">
        <v>52</v>
      </c>
      <c r="G4" s="8" t="s">
        <v>228</v>
      </c>
      <c r="H4" s="8">
        <v>16</v>
      </c>
      <c r="I4" s="9">
        <v>105.28</v>
      </c>
      <c r="J4" s="9">
        <f>H4*I4</f>
        <v>1684.48</v>
      </c>
    </row>
    <row r="5" spans="1:10" s="1" customFormat="1" ht="66" customHeight="1">
      <c r="A5" s="7" t="s">
        <v>57</v>
      </c>
      <c r="B5" s="7" t="s">
        <v>61</v>
      </c>
      <c r="C5" s="7" t="s">
        <v>0</v>
      </c>
      <c r="D5" s="7" t="s">
        <v>62</v>
      </c>
      <c r="E5" s="7" t="s">
        <v>51</v>
      </c>
      <c r="F5" s="10" t="s">
        <v>52</v>
      </c>
      <c r="G5" s="8" t="s">
        <v>229</v>
      </c>
      <c r="H5" s="8">
        <v>96</v>
      </c>
      <c r="I5" s="9">
        <v>32.36</v>
      </c>
      <c r="J5" s="9">
        <f>H5*I5</f>
        <v>3106.56</v>
      </c>
    </row>
    <row r="6" spans="1:10" ht="33.75" customHeight="1">
      <c r="A6" s="225" t="s">
        <v>87</v>
      </c>
      <c r="B6" s="225"/>
      <c r="C6" s="225"/>
      <c r="D6" s="225"/>
      <c r="E6" s="225"/>
      <c r="F6" s="225"/>
      <c r="G6" s="225"/>
      <c r="H6" s="225"/>
      <c r="I6" s="225"/>
      <c r="J6" s="35">
        <f>SUM(J4:J5)</f>
        <v>4791.04</v>
      </c>
    </row>
    <row r="7" spans="1:10">
      <c r="A7" s="6"/>
      <c r="B7" s="6"/>
      <c r="C7" s="6"/>
      <c r="D7" s="6"/>
      <c r="E7" s="6"/>
      <c r="F7" s="221"/>
      <c r="G7" s="221"/>
      <c r="H7" s="221"/>
      <c r="I7" s="222"/>
      <c r="J7" s="222"/>
    </row>
  </sheetData>
  <mergeCells count="14">
    <mergeCell ref="A2:A3"/>
    <mergeCell ref="A1:J1"/>
    <mergeCell ref="F7:H7"/>
    <mergeCell ref="I7:J7"/>
    <mergeCell ref="J2:J3"/>
    <mergeCell ref="I2:I3"/>
    <mergeCell ref="H2:H3"/>
    <mergeCell ref="F2:F3"/>
    <mergeCell ref="E2:E3"/>
    <mergeCell ref="D2:D3"/>
    <mergeCell ref="C2:C3"/>
    <mergeCell ref="B2:B3"/>
    <mergeCell ref="A6:I6"/>
    <mergeCell ref="G2:G3"/>
  </mergeCells>
  <pageMargins left="1.1023622047244095" right="0.51181102362204722" top="0.98425196850393704" bottom="0.78740157480314965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view="pageBreakPreview" topLeftCell="A20" zoomScale="40" zoomScaleNormal="100" zoomScaleSheetLayoutView="40" workbookViewId="0">
      <selection activeCell="N78" sqref="N78"/>
    </sheetView>
  </sheetViews>
  <sheetFormatPr defaultRowHeight="15"/>
  <cols>
    <col min="1" max="1" width="17.5703125" customWidth="1"/>
    <col min="2" max="2" width="12.42578125" customWidth="1"/>
    <col min="3" max="3" width="13.85546875" customWidth="1"/>
    <col min="4" max="4" width="75.42578125" customWidth="1"/>
    <col min="5" max="5" width="13" customWidth="1"/>
    <col min="6" max="6" width="11.28515625" customWidth="1"/>
    <col min="7" max="7" width="10.42578125" customWidth="1"/>
    <col min="8" max="8" width="14.85546875" customWidth="1"/>
  </cols>
  <sheetData>
    <row r="1" spans="1:8" s="5" customFormat="1">
      <c r="A1" s="226" t="s">
        <v>181</v>
      </c>
      <c r="B1" s="227"/>
      <c r="C1" s="227"/>
      <c r="D1" s="227"/>
      <c r="E1" s="227"/>
      <c r="F1" s="227"/>
      <c r="G1" s="227"/>
      <c r="H1" s="227"/>
    </row>
    <row r="2" spans="1:8" s="5" customFormat="1" ht="18" customHeight="1">
      <c r="A2" s="85">
        <v>2</v>
      </c>
      <c r="B2" s="86" t="s">
        <v>5</v>
      </c>
      <c r="C2" s="85" t="s">
        <v>6</v>
      </c>
      <c r="D2" s="85" t="s">
        <v>7</v>
      </c>
      <c r="E2" s="87" t="s">
        <v>8</v>
      </c>
      <c r="F2" s="86" t="s">
        <v>9</v>
      </c>
      <c r="G2" s="86" t="s">
        <v>10</v>
      </c>
      <c r="H2" s="86" t="s">
        <v>12</v>
      </c>
    </row>
    <row r="3" spans="1:8" s="5" customFormat="1" ht="24" customHeight="1">
      <c r="A3" s="88" t="s">
        <v>49</v>
      </c>
      <c r="B3" s="89">
        <v>2</v>
      </c>
      <c r="C3" s="88" t="s">
        <v>95</v>
      </c>
      <c r="D3" s="88" t="s">
        <v>143</v>
      </c>
      <c r="E3" s="90" t="s">
        <v>54</v>
      </c>
      <c r="F3" s="91">
        <v>1</v>
      </c>
      <c r="G3" s="92"/>
      <c r="H3" s="92"/>
    </row>
    <row r="4" spans="1:8" s="1" customFormat="1" ht="24" customHeight="1">
      <c r="A4" s="93" t="s">
        <v>50</v>
      </c>
      <c r="B4" s="99">
        <v>88278</v>
      </c>
      <c r="C4" s="93" t="s">
        <v>0</v>
      </c>
      <c r="D4" s="93" t="s">
        <v>165</v>
      </c>
      <c r="E4" s="95" t="s">
        <v>52</v>
      </c>
      <c r="F4" s="96">
        <v>0.2</v>
      </c>
      <c r="G4" s="97">
        <v>14.27</v>
      </c>
      <c r="H4" s="97">
        <v>2.85</v>
      </c>
    </row>
    <row r="5" spans="1:8" s="1" customFormat="1" ht="24" customHeight="1">
      <c r="A5" s="93" t="s">
        <v>50</v>
      </c>
      <c r="B5" s="99">
        <v>88240</v>
      </c>
      <c r="C5" s="93" t="s">
        <v>0</v>
      </c>
      <c r="D5" s="93" t="s">
        <v>166</v>
      </c>
      <c r="E5" s="95" t="s">
        <v>52</v>
      </c>
      <c r="F5" s="96">
        <v>0.2</v>
      </c>
      <c r="G5" s="97">
        <v>11.74</v>
      </c>
      <c r="H5" s="97">
        <v>2.34</v>
      </c>
    </row>
    <row r="6" spans="1:8" s="1" customFormat="1" ht="48" customHeight="1">
      <c r="A6" s="93" t="s">
        <v>50</v>
      </c>
      <c r="B6" s="99">
        <v>89272</v>
      </c>
      <c r="C6" s="93" t="s">
        <v>0</v>
      </c>
      <c r="D6" s="93" t="s">
        <v>167</v>
      </c>
      <c r="E6" s="95" t="s">
        <v>168</v>
      </c>
      <c r="F6" s="96">
        <v>0.12</v>
      </c>
      <c r="G6" s="97">
        <v>108.3</v>
      </c>
      <c r="H6" s="97">
        <v>12.99</v>
      </c>
    </row>
    <row r="7" spans="1:8" s="1" customFormat="1" ht="27.75" customHeight="1">
      <c r="A7" s="93" t="s">
        <v>58</v>
      </c>
      <c r="B7" s="99">
        <v>34740</v>
      </c>
      <c r="C7" s="93" t="s">
        <v>0</v>
      </c>
      <c r="D7" s="93" t="s">
        <v>182</v>
      </c>
      <c r="E7" s="95" t="s">
        <v>54</v>
      </c>
      <c r="F7" s="96">
        <v>1</v>
      </c>
      <c r="G7" s="97">
        <v>6.27</v>
      </c>
      <c r="H7" s="97">
        <v>6.27</v>
      </c>
    </row>
    <row r="8" spans="1:8" s="5" customFormat="1" ht="30" customHeight="1" thickBot="1">
      <c r="A8" s="62"/>
      <c r="B8" s="62"/>
      <c r="C8" s="62"/>
      <c r="D8" s="62"/>
      <c r="E8" s="62" t="s">
        <v>107</v>
      </c>
      <c r="F8" s="63">
        <v>1</v>
      </c>
      <c r="G8" s="62" t="s">
        <v>108</v>
      </c>
      <c r="H8" s="64">
        <v>24.45</v>
      </c>
    </row>
    <row r="9" spans="1:8" s="5" customFormat="1" ht="0.95" customHeight="1" thickTop="1">
      <c r="A9" s="65"/>
      <c r="B9" s="65"/>
      <c r="C9" s="65"/>
      <c r="D9" s="65"/>
      <c r="E9" s="65"/>
      <c r="F9" s="65"/>
      <c r="G9" s="65"/>
      <c r="H9" s="65"/>
    </row>
    <row r="10" spans="1:8" s="5" customFormat="1" ht="18" customHeight="1">
      <c r="A10" s="85">
        <v>3</v>
      </c>
      <c r="B10" s="86" t="s">
        <v>5</v>
      </c>
      <c r="C10" s="85" t="s">
        <v>6</v>
      </c>
      <c r="D10" s="85" t="s">
        <v>7</v>
      </c>
      <c r="E10" s="87" t="s">
        <v>8</v>
      </c>
      <c r="F10" s="86" t="s">
        <v>9</v>
      </c>
      <c r="G10" s="86" t="s">
        <v>10</v>
      </c>
      <c r="H10" s="86" t="s">
        <v>12</v>
      </c>
    </row>
    <row r="11" spans="1:8" s="5" customFormat="1" ht="24" customHeight="1">
      <c r="A11" s="88" t="s">
        <v>49</v>
      </c>
      <c r="B11" s="89">
        <v>3</v>
      </c>
      <c r="C11" s="88" t="s">
        <v>95</v>
      </c>
      <c r="D11" s="88" t="s">
        <v>147</v>
      </c>
      <c r="E11" s="90" t="s">
        <v>16</v>
      </c>
      <c r="F11" s="91">
        <v>1</v>
      </c>
      <c r="G11" s="92"/>
      <c r="H11" s="92"/>
    </row>
    <row r="12" spans="1:8" s="1" customFormat="1" ht="24" customHeight="1">
      <c r="A12" s="93" t="s">
        <v>50</v>
      </c>
      <c r="B12" s="99">
        <v>88317</v>
      </c>
      <c r="C12" s="93" t="s">
        <v>0</v>
      </c>
      <c r="D12" s="93" t="s">
        <v>169</v>
      </c>
      <c r="E12" s="95" t="s">
        <v>52</v>
      </c>
      <c r="F12" s="96">
        <v>0.52600000000000002</v>
      </c>
      <c r="G12" s="97">
        <v>20.02</v>
      </c>
      <c r="H12" s="97">
        <v>10.53</v>
      </c>
    </row>
    <row r="13" spans="1:8" s="1" customFormat="1" ht="24" customHeight="1">
      <c r="A13" s="93" t="s">
        <v>50</v>
      </c>
      <c r="B13" s="99">
        <v>88243</v>
      </c>
      <c r="C13" s="93" t="s">
        <v>0</v>
      </c>
      <c r="D13" s="93" t="s">
        <v>170</v>
      </c>
      <c r="E13" s="95" t="s">
        <v>52</v>
      </c>
      <c r="F13" s="96">
        <v>0.52600000000000002</v>
      </c>
      <c r="G13" s="97">
        <v>19.18</v>
      </c>
      <c r="H13" s="97">
        <v>10.08</v>
      </c>
    </row>
    <row r="14" spans="1:8" s="1" customFormat="1" ht="24" customHeight="1">
      <c r="A14" s="93" t="s">
        <v>58</v>
      </c>
      <c r="B14" s="99">
        <v>433</v>
      </c>
      <c r="C14" s="93" t="s">
        <v>171</v>
      </c>
      <c r="D14" s="93" t="s">
        <v>172</v>
      </c>
      <c r="E14" s="95" t="s">
        <v>54</v>
      </c>
      <c r="F14" s="96">
        <v>0.62</v>
      </c>
      <c r="G14" s="97">
        <v>24.69</v>
      </c>
      <c r="H14" s="97">
        <v>15.3</v>
      </c>
    </row>
    <row r="15" spans="1:8" s="1" customFormat="1" ht="24" customHeight="1">
      <c r="A15" s="93" t="s">
        <v>58</v>
      </c>
      <c r="B15" s="99">
        <v>30448</v>
      </c>
      <c r="C15" s="93" t="s">
        <v>171</v>
      </c>
      <c r="D15" s="93" t="s">
        <v>173</v>
      </c>
      <c r="E15" s="95" t="s">
        <v>52</v>
      </c>
      <c r="F15" s="96">
        <v>0.48</v>
      </c>
      <c r="G15" s="97">
        <v>2.42</v>
      </c>
      <c r="H15" s="97">
        <v>1.1599999999999999</v>
      </c>
    </row>
    <row r="16" spans="1:8" s="5" customFormat="1" ht="30" customHeight="1" thickBot="1">
      <c r="A16" s="62"/>
      <c r="B16" s="62"/>
      <c r="C16" s="62"/>
      <c r="D16" s="62"/>
      <c r="E16" s="62" t="s">
        <v>107</v>
      </c>
      <c r="F16" s="63">
        <v>1</v>
      </c>
      <c r="G16" s="62" t="s">
        <v>108</v>
      </c>
      <c r="H16" s="64">
        <v>37.07</v>
      </c>
    </row>
    <row r="17" spans="1:8" s="5" customFormat="1" ht="0.95" customHeight="1" thickTop="1">
      <c r="A17" s="65"/>
      <c r="B17" s="65"/>
      <c r="C17" s="65"/>
      <c r="D17" s="65"/>
      <c r="E17" s="65"/>
      <c r="F17" s="65"/>
      <c r="G17" s="65"/>
      <c r="H17" s="65"/>
    </row>
    <row r="18" spans="1:8" s="5" customFormat="1" ht="18" customHeight="1">
      <c r="A18" s="85">
        <v>4</v>
      </c>
      <c r="B18" s="86" t="s">
        <v>5</v>
      </c>
      <c r="C18" s="85" t="s">
        <v>6</v>
      </c>
      <c r="D18" s="85" t="s">
        <v>7</v>
      </c>
      <c r="E18" s="87" t="s">
        <v>8</v>
      </c>
      <c r="F18" s="86" t="s">
        <v>9</v>
      </c>
      <c r="G18" s="86" t="s">
        <v>10</v>
      </c>
      <c r="H18" s="86" t="s">
        <v>12</v>
      </c>
    </row>
    <row r="19" spans="1:8" s="5" customFormat="1" ht="24" customHeight="1">
      <c r="A19" s="88" t="s">
        <v>49</v>
      </c>
      <c r="B19" s="89">
        <v>4</v>
      </c>
      <c r="C19" s="88" t="s">
        <v>95</v>
      </c>
      <c r="D19" s="88" t="s">
        <v>148</v>
      </c>
      <c r="E19" s="90" t="s">
        <v>13</v>
      </c>
      <c r="F19" s="91">
        <v>1</v>
      </c>
      <c r="G19" s="92"/>
      <c r="H19" s="92"/>
    </row>
    <row r="20" spans="1:8" s="1" customFormat="1" ht="24" customHeight="1">
      <c r="A20" s="93" t="s">
        <v>50</v>
      </c>
      <c r="B20" s="99">
        <v>88239</v>
      </c>
      <c r="C20" s="93" t="s">
        <v>0</v>
      </c>
      <c r="D20" s="93" t="s">
        <v>175</v>
      </c>
      <c r="E20" s="95" t="s">
        <v>52</v>
      </c>
      <c r="F20" s="96">
        <v>3.33</v>
      </c>
      <c r="G20" s="97">
        <v>16.57</v>
      </c>
      <c r="H20" s="97">
        <v>55.17</v>
      </c>
    </row>
    <row r="21" spans="1:8" s="1" customFormat="1" ht="24" customHeight="1">
      <c r="A21" s="93" t="s">
        <v>50</v>
      </c>
      <c r="B21" s="99">
        <v>88262</v>
      </c>
      <c r="C21" s="93" t="s">
        <v>0</v>
      </c>
      <c r="D21" s="93" t="s">
        <v>177</v>
      </c>
      <c r="E21" s="95" t="s">
        <v>52</v>
      </c>
      <c r="F21" s="96">
        <v>6.67</v>
      </c>
      <c r="G21" s="97">
        <v>19.739999999999998</v>
      </c>
      <c r="H21" s="97">
        <v>131.66</v>
      </c>
    </row>
    <row r="22" spans="1:8" s="1" customFormat="1" ht="24" customHeight="1">
      <c r="A22" s="93" t="s">
        <v>58</v>
      </c>
      <c r="B22" s="99">
        <v>2794</v>
      </c>
      <c r="C22" s="93" t="s">
        <v>0</v>
      </c>
      <c r="D22" s="93" t="s">
        <v>178</v>
      </c>
      <c r="E22" s="95" t="s">
        <v>16</v>
      </c>
      <c r="F22" s="96">
        <v>32</v>
      </c>
      <c r="G22" s="97">
        <v>59.01</v>
      </c>
      <c r="H22" s="97">
        <v>1888.32</v>
      </c>
    </row>
    <row r="23" spans="1:8" s="5" customFormat="1" ht="30" customHeight="1" thickBot="1">
      <c r="A23" s="62"/>
      <c r="B23" s="62"/>
      <c r="C23" s="62"/>
      <c r="D23" s="62"/>
      <c r="E23" s="62" t="s">
        <v>107</v>
      </c>
      <c r="F23" s="63">
        <v>1</v>
      </c>
      <c r="G23" s="62" t="s">
        <v>108</v>
      </c>
      <c r="H23" s="64">
        <v>2075.15</v>
      </c>
    </row>
    <row r="24" spans="1:8" s="5" customFormat="1" ht="0.95" customHeight="1" thickTop="1">
      <c r="A24" s="65"/>
      <c r="B24" s="65"/>
      <c r="C24" s="65"/>
      <c r="D24" s="65"/>
      <c r="E24" s="65"/>
      <c r="F24" s="65"/>
      <c r="G24" s="65"/>
      <c r="H24" s="65"/>
    </row>
    <row r="25" spans="1:8" s="5" customFormat="1" ht="18" customHeight="1">
      <c r="A25" s="85">
        <v>5</v>
      </c>
      <c r="B25" s="86" t="s">
        <v>5</v>
      </c>
      <c r="C25" s="85" t="s">
        <v>6</v>
      </c>
      <c r="D25" s="85" t="s">
        <v>7</v>
      </c>
      <c r="E25" s="87" t="s">
        <v>8</v>
      </c>
      <c r="F25" s="86" t="s">
        <v>9</v>
      </c>
      <c r="G25" s="86" t="s">
        <v>10</v>
      </c>
      <c r="H25" s="86" t="s">
        <v>12</v>
      </c>
    </row>
    <row r="26" spans="1:8" s="5" customFormat="1" ht="24" customHeight="1">
      <c r="A26" s="88" t="s">
        <v>49</v>
      </c>
      <c r="B26" s="89">
        <v>5</v>
      </c>
      <c r="C26" s="88" t="s">
        <v>95</v>
      </c>
      <c r="D26" s="88" t="s">
        <v>149</v>
      </c>
      <c r="E26" s="90" t="s">
        <v>13</v>
      </c>
      <c r="F26" s="91">
        <v>1</v>
      </c>
      <c r="G26" s="92"/>
      <c r="H26" s="92"/>
    </row>
    <row r="27" spans="1:8" s="1" customFormat="1" ht="24" customHeight="1">
      <c r="A27" s="93" t="s">
        <v>50</v>
      </c>
      <c r="B27" s="99">
        <v>88239</v>
      </c>
      <c r="C27" s="93" t="s">
        <v>0</v>
      </c>
      <c r="D27" s="93" t="s">
        <v>175</v>
      </c>
      <c r="E27" s="95" t="s">
        <v>52</v>
      </c>
      <c r="F27" s="96">
        <v>3.33</v>
      </c>
      <c r="G27" s="97">
        <v>16.57</v>
      </c>
      <c r="H27" s="97">
        <v>55.17</v>
      </c>
    </row>
    <row r="28" spans="1:8" s="1" customFormat="1" ht="24" customHeight="1">
      <c r="A28" s="93" t="s">
        <v>50</v>
      </c>
      <c r="B28" s="99">
        <v>88262</v>
      </c>
      <c r="C28" s="93" t="s">
        <v>0</v>
      </c>
      <c r="D28" s="93" t="s">
        <v>177</v>
      </c>
      <c r="E28" s="95" t="s">
        <v>52</v>
      </c>
      <c r="F28" s="96">
        <v>6.67</v>
      </c>
      <c r="G28" s="97">
        <v>19.739999999999998</v>
      </c>
      <c r="H28" s="97">
        <v>131.66</v>
      </c>
    </row>
    <row r="29" spans="1:8" s="1" customFormat="1" ht="24" customHeight="1">
      <c r="A29" s="93" t="s">
        <v>58</v>
      </c>
      <c r="B29" s="99">
        <v>4119</v>
      </c>
      <c r="C29" s="93" t="s">
        <v>0</v>
      </c>
      <c r="D29" s="93" t="s">
        <v>179</v>
      </c>
      <c r="E29" s="95" t="s">
        <v>16</v>
      </c>
      <c r="F29" s="96">
        <v>197</v>
      </c>
      <c r="G29" s="97">
        <v>23.9</v>
      </c>
      <c r="H29" s="97">
        <v>4708.3</v>
      </c>
    </row>
    <row r="30" spans="1:8" s="5" customFormat="1" ht="30" customHeight="1" thickBot="1">
      <c r="A30" s="62"/>
      <c r="B30" s="62"/>
      <c r="C30" s="62"/>
      <c r="D30" s="62"/>
      <c r="E30" s="62" t="s">
        <v>107</v>
      </c>
      <c r="F30" s="63">
        <v>1</v>
      </c>
      <c r="G30" s="62" t="s">
        <v>108</v>
      </c>
      <c r="H30" s="64">
        <v>4895.13</v>
      </c>
    </row>
    <row r="31" spans="1:8" s="5" customFormat="1" ht="0.95" customHeight="1" thickTop="1">
      <c r="A31" s="65"/>
      <c r="B31" s="65"/>
      <c r="C31" s="65"/>
      <c r="D31" s="65"/>
      <c r="E31" s="65"/>
      <c r="F31" s="65"/>
      <c r="G31" s="65"/>
      <c r="H31" s="65"/>
    </row>
    <row r="32" spans="1:8" s="5" customFormat="1" ht="18" customHeight="1">
      <c r="A32" s="85">
        <v>6</v>
      </c>
      <c r="B32" s="86" t="s">
        <v>5</v>
      </c>
      <c r="C32" s="85" t="s">
        <v>6</v>
      </c>
      <c r="D32" s="85" t="s">
        <v>7</v>
      </c>
      <c r="E32" s="87" t="s">
        <v>8</v>
      </c>
      <c r="F32" s="86" t="s">
        <v>9</v>
      </c>
      <c r="G32" s="86" t="s">
        <v>10</v>
      </c>
      <c r="H32" s="86" t="s">
        <v>12</v>
      </c>
    </row>
    <row r="33" spans="1:8" s="5" customFormat="1" ht="24" customHeight="1">
      <c r="A33" s="88" t="s">
        <v>49</v>
      </c>
      <c r="B33" s="89">
        <v>6</v>
      </c>
      <c r="C33" s="88" t="s">
        <v>95</v>
      </c>
      <c r="D33" s="88" t="s">
        <v>195</v>
      </c>
      <c r="E33" s="90" t="s">
        <v>150</v>
      </c>
      <c r="F33" s="91">
        <v>1</v>
      </c>
      <c r="G33" s="92"/>
      <c r="H33" s="92"/>
    </row>
    <row r="34" spans="1:8" s="1" customFormat="1" ht="24" customHeight="1">
      <c r="A34" s="93" t="s">
        <v>50</v>
      </c>
      <c r="B34" s="99">
        <v>88262</v>
      </c>
      <c r="C34" s="93" t="s">
        <v>0</v>
      </c>
      <c r="D34" s="93" t="s">
        <v>177</v>
      </c>
      <c r="E34" s="95" t="s">
        <v>52</v>
      </c>
      <c r="F34" s="96">
        <v>10</v>
      </c>
      <c r="G34" s="97">
        <v>19.739999999999998</v>
      </c>
      <c r="H34" s="97">
        <v>197.4</v>
      </c>
    </row>
    <row r="35" spans="1:8" s="1" customFormat="1" ht="24" customHeight="1">
      <c r="A35" s="93" t="s">
        <v>50</v>
      </c>
      <c r="B35" s="99">
        <v>88316</v>
      </c>
      <c r="C35" s="93" t="s">
        <v>0</v>
      </c>
      <c r="D35" s="93" t="s">
        <v>53</v>
      </c>
      <c r="E35" s="95" t="s">
        <v>52</v>
      </c>
      <c r="F35" s="96">
        <v>10</v>
      </c>
      <c r="G35" s="97">
        <v>15.95</v>
      </c>
      <c r="H35" s="97">
        <v>159.5</v>
      </c>
    </row>
    <row r="36" spans="1:8" s="1" customFormat="1" ht="24" customHeight="1">
      <c r="A36" s="93" t="s">
        <v>58</v>
      </c>
      <c r="B36" s="99">
        <v>4006</v>
      </c>
      <c r="C36" s="93" t="s">
        <v>0</v>
      </c>
      <c r="D36" s="93" t="s">
        <v>180</v>
      </c>
      <c r="E36" s="95" t="s">
        <v>13</v>
      </c>
      <c r="F36" s="96">
        <v>1</v>
      </c>
      <c r="G36" s="97">
        <v>1564.61</v>
      </c>
      <c r="H36" s="97">
        <v>1564.61</v>
      </c>
    </row>
    <row r="37" spans="1:8" s="5" customFormat="1" ht="30" customHeight="1" thickBot="1">
      <c r="A37" s="62"/>
      <c r="B37" s="62"/>
      <c r="C37" s="62"/>
      <c r="D37" s="62"/>
      <c r="E37" s="62" t="s">
        <v>107</v>
      </c>
      <c r="F37" s="63">
        <v>1</v>
      </c>
      <c r="G37" s="62" t="s">
        <v>108</v>
      </c>
      <c r="H37" s="64">
        <v>1921.51</v>
      </c>
    </row>
    <row r="38" spans="1:8" s="5" customFormat="1" ht="0.95" customHeight="1" thickTop="1">
      <c r="A38" s="65"/>
      <c r="B38" s="65"/>
      <c r="C38" s="65"/>
      <c r="D38" s="65"/>
      <c r="E38" s="65"/>
      <c r="F38" s="65"/>
      <c r="G38" s="65"/>
      <c r="H38" s="65"/>
    </row>
    <row r="39" spans="1:8" s="5" customFormat="1" ht="18" customHeight="1">
      <c r="A39" s="85">
        <v>7</v>
      </c>
      <c r="B39" s="86" t="s">
        <v>5</v>
      </c>
      <c r="C39" s="85" t="s">
        <v>6</v>
      </c>
      <c r="D39" s="85" t="s">
        <v>7</v>
      </c>
      <c r="E39" s="87" t="s">
        <v>8</v>
      </c>
      <c r="F39" s="86" t="s">
        <v>9</v>
      </c>
      <c r="G39" s="86" t="s">
        <v>10</v>
      </c>
      <c r="H39" s="86" t="s">
        <v>12</v>
      </c>
    </row>
    <row r="40" spans="1:8" s="5" customFormat="1" ht="24" customHeight="1">
      <c r="A40" s="88" t="s">
        <v>49</v>
      </c>
      <c r="B40" s="89">
        <v>7</v>
      </c>
      <c r="C40" s="88" t="s">
        <v>95</v>
      </c>
      <c r="D40" s="88" t="s">
        <v>153</v>
      </c>
      <c r="E40" s="90" t="s">
        <v>112</v>
      </c>
      <c r="F40" s="91">
        <v>1</v>
      </c>
      <c r="G40" s="92"/>
      <c r="H40" s="92"/>
    </row>
    <row r="41" spans="1:8" s="1" customFormat="1" ht="24" customHeight="1">
      <c r="A41" s="93" t="s">
        <v>50</v>
      </c>
      <c r="B41" s="94" t="s">
        <v>174</v>
      </c>
      <c r="C41" s="93" t="s">
        <v>0</v>
      </c>
      <c r="D41" s="93" t="s">
        <v>175</v>
      </c>
      <c r="E41" s="95" t="s">
        <v>52</v>
      </c>
      <c r="F41" s="96">
        <v>0.4</v>
      </c>
      <c r="G41" s="97">
        <v>16.57</v>
      </c>
      <c r="H41" s="97">
        <f>F41*G41</f>
        <v>6.6280000000000001</v>
      </c>
    </row>
    <row r="42" spans="1:8" s="1" customFormat="1" ht="24" customHeight="1">
      <c r="A42" s="93" t="s">
        <v>50</v>
      </c>
      <c r="B42" s="94" t="s">
        <v>176</v>
      </c>
      <c r="C42" s="93" t="s">
        <v>0</v>
      </c>
      <c r="D42" s="93" t="s">
        <v>177</v>
      </c>
      <c r="E42" s="95" t="s">
        <v>52</v>
      </c>
      <c r="F42" s="96">
        <v>0.4</v>
      </c>
      <c r="G42" s="97">
        <v>19.739999999999998</v>
      </c>
      <c r="H42" s="97">
        <f t="shared" ref="H42:H45" si="0">F42*G42</f>
        <v>7.8959999999999999</v>
      </c>
    </row>
    <row r="43" spans="1:8" s="1" customFormat="1" ht="24" customHeight="1">
      <c r="A43" s="93" t="s">
        <v>58</v>
      </c>
      <c r="B43" s="94">
        <v>4339</v>
      </c>
      <c r="C43" s="93" t="s">
        <v>0</v>
      </c>
      <c r="D43" s="93" t="s">
        <v>188</v>
      </c>
      <c r="E43" s="95" t="s">
        <v>189</v>
      </c>
      <c r="F43" s="96">
        <v>2</v>
      </c>
      <c r="G43" s="97">
        <v>0.37</v>
      </c>
      <c r="H43" s="97">
        <f t="shared" si="0"/>
        <v>0.74</v>
      </c>
    </row>
    <row r="44" spans="1:8" s="1" customFormat="1" ht="24" customHeight="1">
      <c r="A44" s="93" t="s">
        <v>58</v>
      </c>
      <c r="B44" s="94">
        <v>3422</v>
      </c>
      <c r="C44" s="93" t="s">
        <v>171</v>
      </c>
      <c r="D44" s="93" t="s">
        <v>190</v>
      </c>
      <c r="E44" s="95" t="s">
        <v>189</v>
      </c>
      <c r="F44" s="96">
        <v>1</v>
      </c>
      <c r="G44" s="97">
        <v>0.18</v>
      </c>
      <c r="H44" s="97">
        <f t="shared" si="0"/>
        <v>0.18</v>
      </c>
    </row>
    <row r="45" spans="1:8" s="1" customFormat="1" ht="24" customHeight="1">
      <c r="A45" s="93" t="s">
        <v>58</v>
      </c>
      <c r="B45" s="94">
        <v>1</v>
      </c>
      <c r="C45" s="93" t="s">
        <v>118</v>
      </c>
      <c r="D45" s="93" t="s">
        <v>186</v>
      </c>
      <c r="E45" s="95" t="s">
        <v>189</v>
      </c>
      <c r="F45" s="96">
        <v>0.6</v>
      </c>
      <c r="G45" s="97">
        <v>9.7799999999999994</v>
      </c>
      <c r="H45" s="97">
        <f t="shared" si="0"/>
        <v>5.8679999999999994</v>
      </c>
    </row>
    <row r="46" spans="1:8" s="5" customFormat="1" ht="30" customHeight="1" thickBot="1">
      <c r="A46" s="62"/>
      <c r="B46" s="62"/>
      <c r="C46" s="62"/>
      <c r="D46" s="62"/>
      <c r="E46" s="62" t="s">
        <v>107</v>
      </c>
      <c r="F46" s="63">
        <v>1</v>
      </c>
      <c r="G46" s="62" t="s">
        <v>108</v>
      </c>
      <c r="H46" s="64">
        <f>SUM(H40:H45)</f>
        <v>21.312000000000001</v>
      </c>
    </row>
    <row r="47" spans="1:8" s="5" customFormat="1" ht="0.95" customHeight="1" thickTop="1">
      <c r="A47" s="65"/>
      <c r="B47" s="65"/>
      <c r="C47" s="65"/>
      <c r="D47" s="65"/>
      <c r="E47" s="65"/>
      <c r="F47" s="65"/>
      <c r="G47" s="65"/>
      <c r="H47" s="65"/>
    </row>
    <row r="48" spans="1:8" s="5" customFormat="1">
      <c r="A48" s="84"/>
      <c r="B48" s="84"/>
      <c r="C48" s="84"/>
      <c r="D48" s="84"/>
      <c r="E48" s="84"/>
      <c r="F48" s="84"/>
      <c r="G48" s="84"/>
      <c r="H48" s="84"/>
    </row>
    <row r="49" spans="1:8" ht="0.75" customHeight="1"/>
    <row r="50" spans="1:8" ht="30">
      <c r="A50" s="125">
        <v>8</v>
      </c>
      <c r="B50" s="126" t="s">
        <v>5</v>
      </c>
      <c r="C50" s="125" t="s">
        <v>6</v>
      </c>
      <c r="D50" s="125" t="s">
        <v>7</v>
      </c>
      <c r="E50" s="127" t="s">
        <v>8</v>
      </c>
      <c r="F50" s="126" t="s">
        <v>9</v>
      </c>
      <c r="G50" s="126" t="s">
        <v>10</v>
      </c>
      <c r="H50" s="126" t="s">
        <v>12</v>
      </c>
    </row>
    <row r="51" spans="1:8">
      <c r="A51" s="128" t="s">
        <v>49</v>
      </c>
      <c r="B51" s="129">
        <v>8</v>
      </c>
      <c r="C51" s="128" t="s">
        <v>95</v>
      </c>
      <c r="D51" s="128" t="s">
        <v>271</v>
      </c>
      <c r="E51" s="130" t="s">
        <v>2</v>
      </c>
      <c r="F51" s="131">
        <v>1</v>
      </c>
      <c r="G51" s="132"/>
      <c r="H51" s="132"/>
    </row>
    <row r="52" spans="1:8" ht="25.5">
      <c r="A52" s="133" t="s">
        <v>50</v>
      </c>
      <c r="B52" s="134" t="s">
        <v>358</v>
      </c>
      <c r="C52" s="133" t="s">
        <v>0</v>
      </c>
      <c r="D52" s="133" t="s">
        <v>53</v>
      </c>
      <c r="E52" s="135" t="s">
        <v>52</v>
      </c>
      <c r="F52" s="136">
        <v>0.14000000000000001</v>
      </c>
      <c r="G52" s="137">
        <v>15.95</v>
      </c>
      <c r="H52" s="137">
        <f>F52*G52</f>
        <v>2.2330000000000001</v>
      </c>
    </row>
    <row r="53" spans="1:8">
      <c r="A53" s="133" t="s">
        <v>58</v>
      </c>
      <c r="B53" s="134" t="s">
        <v>359</v>
      </c>
      <c r="C53" s="133" t="s">
        <v>0</v>
      </c>
      <c r="D53" s="133" t="s">
        <v>360</v>
      </c>
      <c r="E53" s="135" t="s">
        <v>361</v>
      </c>
      <c r="F53" s="136">
        <v>0.05</v>
      </c>
      <c r="G53" s="137">
        <v>4.63</v>
      </c>
      <c r="H53" s="137">
        <f>F53*G53</f>
        <v>0.23150000000000001</v>
      </c>
    </row>
    <row r="54" spans="1:8" ht="26.25" thickBot="1">
      <c r="A54" s="62"/>
      <c r="B54" s="62"/>
      <c r="C54" s="62"/>
      <c r="D54" s="62"/>
      <c r="E54" s="62" t="s">
        <v>107</v>
      </c>
      <c r="F54" s="63">
        <v>1</v>
      </c>
      <c r="G54" s="62" t="s">
        <v>108</v>
      </c>
      <c r="H54" s="64">
        <f>H52+H53</f>
        <v>2.4645000000000001</v>
      </c>
    </row>
    <row r="55" spans="1:8" ht="15.75" thickTop="1">
      <c r="A55" s="65"/>
      <c r="B55" s="65"/>
      <c r="C55" s="65"/>
      <c r="D55" s="65"/>
      <c r="E55" s="65"/>
      <c r="F55" s="65"/>
      <c r="G55" s="65"/>
      <c r="H55" s="65"/>
    </row>
    <row r="56" spans="1:8" ht="30">
      <c r="A56" s="125">
        <v>9</v>
      </c>
      <c r="B56" s="126" t="s">
        <v>5</v>
      </c>
      <c r="C56" s="125" t="s">
        <v>6</v>
      </c>
      <c r="D56" s="125" t="s">
        <v>7</v>
      </c>
      <c r="E56" s="127" t="s">
        <v>8</v>
      </c>
      <c r="F56" s="126" t="s">
        <v>9</v>
      </c>
      <c r="G56" s="126" t="s">
        <v>10</v>
      </c>
      <c r="H56" s="126" t="s">
        <v>12</v>
      </c>
    </row>
    <row r="57" spans="1:8">
      <c r="A57" s="128" t="s">
        <v>49</v>
      </c>
      <c r="B57" s="129">
        <v>9</v>
      </c>
      <c r="C57" s="128" t="s">
        <v>95</v>
      </c>
      <c r="D57" s="128" t="s">
        <v>326</v>
      </c>
      <c r="E57" s="130" t="s">
        <v>16</v>
      </c>
      <c r="F57" s="131">
        <v>1</v>
      </c>
      <c r="G57" s="132"/>
      <c r="H57" s="132"/>
    </row>
    <row r="58" spans="1:8" ht="25.5">
      <c r="A58" s="133" t="s">
        <v>50</v>
      </c>
      <c r="B58" s="134" t="s">
        <v>327</v>
      </c>
      <c r="C58" s="133" t="s">
        <v>0</v>
      </c>
      <c r="D58" s="133" t="s">
        <v>328</v>
      </c>
      <c r="E58" s="135" t="s">
        <v>52</v>
      </c>
      <c r="F58" s="136">
        <v>0.2</v>
      </c>
      <c r="G58" s="137">
        <v>19.78</v>
      </c>
      <c r="H58" s="137">
        <f>F58*G58</f>
        <v>3.9560000000000004</v>
      </c>
    </row>
    <row r="59" spans="1:8" ht="25.5">
      <c r="A59" s="133" t="s">
        <v>50</v>
      </c>
      <c r="B59" s="134" t="s">
        <v>329</v>
      </c>
      <c r="C59" s="133" t="s">
        <v>0</v>
      </c>
      <c r="D59" s="133" t="s">
        <v>330</v>
      </c>
      <c r="E59" s="135" t="s">
        <v>52</v>
      </c>
      <c r="F59" s="136">
        <v>0.2</v>
      </c>
      <c r="G59" s="137">
        <v>15.23</v>
      </c>
      <c r="H59" s="137">
        <f t="shared" ref="H59:H60" si="1">F59*G59</f>
        <v>3.0460000000000003</v>
      </c>
    </row>
    <row r="60" spans="1:8">
      <c r="A60" s="133" t="s">
        <v>58</v>
      </c>
      <c r="B60" s="134" t="s">
        <v>331</v>
      </c>
      <c r="C60" s="133" t="s">
        <v>332</v>
      </c>
      <c r="D60" s="133" t="s">
        <v>333</v>
      </c>
      <c r="E60" s="135" t="s">
        <v>334</v>
      </c>
      <c r="F60" s="136">
        <v>1.2</v>
      </c>
      <c r="G60" s="137">
        <v>8.64</v>
      </c>
      <c r="H60" s="137">
        <f t="shared" si="1"/>
        <v>10.368</v>
      </c>
    </row>
    <row r="61" spans="1:8" ht="25.5">
      <c r="A61" s="62"/>
      <c r="B61" s="62"/>
      <c r="C61" s="62"/>
      <c r="D61" s="62"/>
      <c r="E61" s="62" t="s">
        <v>107</v>
      </c>
      <c r="F61" s="63">
        <v>1</v>
      </c>
      <c r="G61" s="62" t="s">
        <v>108</v>
      </c>
      <c r="H61" s="64">
        <f>H58+H59+H60</f>
        <v>17.37</v>
      </c>
    </row>
    <row r="62" spans="1:8">
      <c r="A62" s="62"/>
      <c r="B62" s="62"/>
      <c r="C62" s="62"/>
      <c r="D62" s="62"/>
      <c r="E62" s="62"/>
      <c r="F62" s="63"/>
      <c r="G62" s="62"/>
      <c r="H62" s="64"/>
    </row>
    <row r="63" spans="1:8" ht="30">
      <c r="A63" s="125">
        <v>10</v>
      </c>
      <c r="B63" s="126" t="s">
        <v>5</v>
      </c>
      <c r="C63" s="125" t="s">
        <v>6</v>
      </c>
      <c r="D63" s="125" t="s">
        <v>7</v>
      </c>
      <c r="E63" s="127" t="s">
        <v>8</v>
      </c>
      <c r="F63" s="126" t="s">
        <v>9</v>
      </c>
      <c r="G63" s="126" t="s">
        <v>10</v>
      </c>
      <c r="H63" s="126" t="s">
        <v>12</v>
      </c>
    </row>
    <row r="64" spans="1:8" ht="25.5">
      <c r="A64" s="128" t="s">
        <v>49</v>
      </c>
      <c r="B64" s="129">
        <v>10</v>
      </c>
      <c r="C64" s="128" t="s">
        <v>95</v>
      </c>
      <c r="D64" s="128" t="s">
        <v>300</v>
      </c>
      <c r="E64" s="130" t="s">
        <v>301</v>
      </c>
      <c r="F64" s="131">
        <v>1</v>
      </c>
      <c r="G64" s="132"/>
      <c r="H64" s="132"/>
    </row>
    <row r="65" spans="1:8" ht="25.5">
      <c r="A65" s="133" t="s">
        <v>50</v>
      </c>
      <c r="B65" s="134" t="s">
        <v>335</v>
      </c>
      <c r="C65" s="133" t="s">
        <v>0</v>
      </c>
      <c r="D65" s="133" t="s">
        <v>336</v>
      </c>
      <c r="E65" s="135" t="s">
        <v>52</v>
      </c>
      <c r="F65" s="136">
        <v>0.5</v>
      </c>
      <c r="G65" s="137">
        <v>15.94</v>
      </c>
      <c r="H65" s="137">
        <f>F65*G65</f>
        <v>7.97</v>
      </c>
    </row>
    <row r="66" spans="1:8" ht="25.5">
      <c r="A66" s="133" t="s">
        <v>50</v>
      </c>
      <c r="B66" s="134" t="s">
        <v>337</v>
      </c>
      <c r="C66" s="133" t="s">
        <v>0</v>
      </c>
      <c r="D66" s="133" t="s">
        <v>338</v>
      </c>
      <c r="E66" s="135" t="s">
        <v>52</v>
      </c>
      <c r="F66" s="136">
        <v>1</v>
      </c>
      <c r="G66" s="137">
        <v>19.88</v>
      </c>
      <c r="H66" s="137">
        <f t="shared" ref="H66:H72" si="2">F66*G66</f>
        <v>19.88</v>
      </c>
    </row>
    <row r="67" spans="1:8" ht="25.5">
      <c r="A67" s="133" t="s">
        <v>50</v>
      </c>
      <c r="B67" s="134" t="s">
        <v>339</v>
      </c>
      <c r="C67" s="133" t="s">
        <v>0</v>
      </c>
      <c r="D67" s="133" t="s">
        <v>340</v>
      </c>
      <c r="E67" s="135" t="s">
        <v>2</v>
      </c>
      <c r="F67" s="136">
        <v>1</v>
      </c>
      <c r="G67" s="137">
        <v>16.239999999999998</v>
      </c>
      <c r="H67" s="137">
        <f t="shared" si="2"/>
        <v>16.239999999999998</v>
      </c>
    </row>
    <row r="68" spans="1:8">
      <c r="A68" s="133" t="s">
        <v>58</v>
      </c>
      <c r="B68" s="134" t="s">
        <v>341</v>
      </c>
      <c r="C68" s="133" t="s">
        <v>0</v>
      </c>
      <c r="D68" s="133" t="s">
        <v>342</v>
      </c>
      <c r="E68" s="135" t="s">
        <v>54</v>
      </c>
      <c r="F68" s="136">
        <v>0.15</v>
      </c>
      <c r="G68" s="137">
        <v>0.49</v>
      </c>
      <c r="H68" s="137">
        <f t="shared" si="2"/>
        <v>7.3499999999999996E-2</v>
      </c>
    </row>
    <row r="69" spans="1:8">
      <c r="A69" s="133" t="s">
        <v>58</v>
      </c>
      <c r="B69" s="134" t="s">
        <v>343</v>
      </c>
      <c r="C69" s="133" t="s">
        <v>0</v>
      </c>
      <c r="D69" s="133" t="s">
        <v>344</v>
      </c>
      <c r="E69" s="135" t="s">
        <v>54</v>
      </c>
      <c r="F69" s="136">
        <v>0.25</v>
      </c>
      <c r="G69" s="137">
        <v>2.92</v>
      </c>
      <c r="H69" s="137">
        <f t="shared" si="2"/>
        <v>0.73</v>
      </c>
    </row>
    <row r="70" spans="1:8" ht="25.5">
      <c r="A70" s="133" t="s">
        <v>58</v>
      </c>
      <c r="B70" s="134" t="s">
        <v>345</v>
      </c>
      <c r="C70" s="133" t="s">
        <v>0</v>
      </c>
      <c r="D70" s="133" t="s">
        <v>346</v>
      </c>
      <c r="E70" s="135" t="s">
        <v>189</v>
      </c>
      <c r="F70" s="136">
        <v>0.15</v>
      </c>
      <c r="G70" s="137">
        <v>26.27</v>
      </c>
      <c r="H70" s="137">
        <f t="shared" si="2"/>
        <v>3.9404999999999997</v>
      </c>
    </row>
    <row r="71" spans="1:8" ht="25.5">
      <c r="A71" s="133" t="s">
        <v>58</v>
      </c>
      <c r="B71" s="134" t="s">
        <v>347</v>
      </c>
      <c r="C71" s="133" t="s">
        <v>0</v>
      </c>
      <c r="D71" s="133" t="s">
        <v>348</v>
      </c>
      <c r="E71" s="135" t="s">
        <v>189</v>
      </c>
      <c r="F71" s="136">
        <v>5.0000000000000001E-4</v>
      </c>
      <c r="G71" s="137">
        <v>5765.02</v>
      </c>
      <c r="H71" s="137">
        <f t="shared" si="2"/>
        <v>2.8825100000000003</v>
      </c>
    </row>
    <row r="72" spans="1:8">
      <c r="A72" s="133" t="s">
        <v>58</v>
      </c>
      <c r="B72" s="134" t="s">
        <v>349</v>
      </c>
      <c r="C72" s="133" t="s">
        <v>0</v>
      </c>
      <c r="D72" s="133" t="s">
        <v>350</v>
      </c>
      <c r="E72" s="135" t="s">
        <v>54</v>
      </c>
      <c r="F72" s="136">
        <v>0.1</v>
      </c>
      <c r="G72" s="137">
        <v>12.94</v>
      </c>
      <c r="H72" s="137">
        <f t="shared" si="2"/>
        <v>1.294</v>
      </c>
    </row>
    <row r="73" spans="1:8" ht="25.5">
      <c r="A73" s="62"/>
      <c r="B73" s="62"/>
      <c r="C73" s="62"/>
      <c r="D73" s="62"/>
      <c r="E73" s="62" t="s">
        <v>107</v>
      </c>
      <c r="F73" s="63">
        <v>1</v>
      </c>
      <c r="G73" s="62" t="s">
        <v>108</v>
      </c>
      <c r="H73" s="64">
        <f>SUM(H65:H72)</f>
        <v>53.010509999999996</v>
      </c>
    </row>
    <row r="74" spans="1:8">
      <c r="A74" s="110"/>
      <c r="B74" s="110"/>
      <c r="C74" s="110"/>
      <c r="D74" s="110"/>
      <c r="E74" s="110"/>
      <c r="F74" s="110"/>
      <c r="G74" s="110"/>
      <c r="H74" s="110"/>
    </row>
    <row r="75" spans="1:8" ht="30">
      <c r="A75" s="125">
        <v>11</v>
      </c>
      <c r="B75" s="126" t="s">
        <v>5</v>
      </c>
      <c r="C75" s="125" t="s">
        <v>6</v>
      </c>
      <c r="D75" s="125" t="s">
        <v>7</v>
      </c>
      <c r="E75" s="127" t="s">
        <v>8</v>
      </c>
      <c r="F75" s="126" t="s">
        <v>9</v>
      </c>
      <c r="G75" s="126" t="s">
        <v>10</v>
      </c>
      <c r="H75" s="126" t="s">
        <v>12</v>
      </c>
    </row>
    <row r="76" spans="1:8">
      <c r="A76" s="128" t="s">
        <v>49</v>
      </c>
      <c r="B76" s="129">
        <v>11</v>
      </c>
      <c r="C76" s="128" t="s">
        <v>95</v>
      </c>
      <c r="D76" s="128" t="s">
        <v>269</v>
      </c>
      <c r="E76" s="130" t="s">
        <v>270</v>
      </c>
      <c r="F76" s="131">
        <v>1</v>
      </c>
      <c r="G76" s="132"/>
      <c r="H76" s="132"/>
    </row>
    <row r="77" spans="1:8" ht="25.5">
      <c r="A77" s="133" t="s">
        <v>50</v>
      </c>
      <c r="B77" s="134" t="s">
        <v>335</v>
      </c>
      <c r="C77" s="133" t="s">
        <v>0</v>
      </c>
      <c r="D77" s="133" t="s">
        <v>336</v>
      </c>
      <c r="E77" s="135" t="s">
        <v>52</v>
      </c>
      <c r="F77" s="136">
        <v>0.3</v>
      </c>
      <c r="G77" s="137">
        <v>15.94</v>
      </c>
      <c r="H77" s="137">
        <f>F77*G77</f>
        <v>4.782</v>
      </c>
    </row>
    <row r="78" spans="1:8" ht="25.5">
      <c r="A78" s="133" t="s">
        <v>50</v>
      </c>
      <c r="B78" s="134" t="s">
        <v>337</v>
      </c>
      <c r="C78" s="133" t="s">
        <v>0</v>
      </c>
      <c r="D78" s="133" t="s">
        <v>338</v>
      </c>
      <c r="E78" s="135" t="s">
        <v>52</v>
      </c>
      <c r="F78" s="136">
        <v>0.3</v>
      </c>
      <c r="G78" s="137">
        <v>19.88</v>
      </c>
      <c r="H78" s="137">
        <f t="shared" ref="H78:H81" si="3">F78*G78</f>
        <v>5.9639999999999995</v>
      </c>
    </row>
    <row r="79" spans="1:8" ht="38.25">
      <c r="A79" s="133" t="s">
        <v>58</v>
      </c>
      <c r="B79" s="134" t="s">
        <v>351</v>
      </c>
      <c r="C79" s="133" t="s">
        <v>352</v>
      </c>
      <c r="D79" s="133" t="s">
        <v>353</v>
      </c>
      <c r="E79" s="135" t="s">
        <v>112</v>
      </c>
      <c r="F79" s="136">
        <v>0.2</v>
      </c>
      <c r="G79" s="137">
        <v>1.05</v>
      </c>
      <c r="H79" s="137">
        <f t="shared" si="3"/>
        <v>0.21000000000000002</v>
      </c>
    </row>
    <row r="80" spans="1:8" ht="38.25">
      <c r="A80" s="133" t="s">
        <v>58</v>
      </c>
      <c r="B80" s="134" t="s">
        <v>354</v>
      </c>
      <c r="C80" s="133" t="s">
        <v>352</v>
      </c>
      <c r="D80" s="133" t="s">
        <v>355</v>
      </c>
      <c r="E80" s="135" t="s">
        <v>112</v>
      </c>
      <c r="F80" s="136">
        <v>0.1</v>
      </c>
      <c r="G80" s="137">
        <v>9.24</v>
      </c>
      <c r="H80" s="137">
        <f t="shared" si="3"/>
        <v>0.92400000000000004</v>
      </c>
    </row>
    <row r="81" spans="1:8" ht="38.25">
      <c r="A81" s="133" t="s">
        <v>58</v>
      </c>
      <c r="B81" s="134" t="s">
        <v>356</v>
      </c>
      <c r="C81" s="133" t="s">
        <v>352</v>
      </c>
      <c r="D81" s="133" t="s">
        <v>357</v>
      </c>
      <c r="E81" s="135" t="s">
        <v>270</v>
      </c>
      <c r="F81" s="136">
        <v>1.03</v>
      </c>
      <c r="G81" s="137">
        <v>6.78</v>
      </c>
      <c r="H81" s="137">
        <f t="shared" si="3"/>
        <v>6.9834000000000005</v>
      </c>
    </row>
    <row r="82" spans="1:8" ht="25.5">
      <c r="A82" s="62"/>
      <c r="B82" s="62"/>
      <c r="C82" s="62"/>
      <c r="D82" s="62"/>
      <c r="E82" s="62" t="s">
        <v>107</v>
      </c>
      <c r="F82" s="63">
        <v>1</v>
      </c>
      <c r="G82" s="62" t="s">
        <v>108</v>
      </c>
      <c r="H82" s="64">
        <f>SUM(H77:H81)</f>
        <v>18.863399999999999</v>
      </c>
    </row>
  </sheetData>
  <mergeCells count="1">
    <mergeCell ref="A1:H1"/>
  </mergeCells>
  <pageMargins left="1.1811023622047245" right="0.78740157480314965" top="1.1811023622047245" bottom="0.78740157480314965" header="0.31496062992125984" footer="0.31496062992125984"/>
  <pageSetup paperSize="9" scale="47" fitToHeight="0" orientation="portrait" r:id="rId1"/>
  <rowBreaks count="1" manualBreakCount="1">
    <brk id="7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115" zoomScaleNormal="100" zoomScaleSheetLayoutView="115" workbookViewId="0">
      <selection activeCell="U26" sqref="U26"/>
    </sheetView>
  </sheetViews>
  <sheetFormatPr defaultRowHeight="15"/>
  <cols>
    <col min="1" max="1" width="16" customWidth="1"/>
    <col min="2" max="2" width="5.140625" hidden="1" customWidth="1"/>
    <col min="3" max="3" width="23.28515625" customWidth="1"/>
    <col min="4" max="4" width="13" customWidth="1"/>
    <col min="5" max="5" width="14.140625" customWidth="1"/>
    <col min="6" max="6" width="20.28515625" customWidth="1"/>
  </cols>
  <sheetData>
    <row r="1" spans="1:6" s="5" customFormat="1" ht="16.5" thickBot="1">
      <c r="A1" s="228" t="s">
        <v>118</v>
      </c>
      <c r="B1" s="229"/>
      <c r="C1" s="229"/>
      <c r="D1" s="229"/>
      <c r="E1" s="229"/>
      <c r="F1" s="230"/>
    </row>
    <row r="3" spans="1:6" s="83" customFormat="1" ht="22.5">
      <c r="A3" s="231" t="s">
        <v>72</v>
      </c>
      <c r="B3" s="232"/>
      <c r="C3" s="67" t="s">
        <v>119</v>
      </c>
      <c r="D3" s="68" t="s">
        <v>120</v>
      </c>
      <c r="E3" s="69"/>
      <c r="F3" s="70" t="s">
        <v>121</v>
      </c>
    </row>
    <row r="4" spans="1:6" s="83" customFormat="1">
      <c r="A4" s="233">
        <v>2</v>
      </c>
      <c r="B4" s="234"/>
      <c r="C4" s="71" t="s">
        <v>191</v>
      </c>
      <c r="D4" s="72" t="s">
        <v>120</v>
      </c>
      <c r="E4" s="73"/>
      <c r="F4" s="74">
        <f>(F6+F7+F8)/3</f>
        <v>9.7766666666666655</v>
      </c>
    </row>
    <row r="5" spans="1:6" s="83" customFormat="1">
      <c r="A5" s="235"/>
      <c r="B5" s="235"/>
      <c r="C5" s="75" t="s">
        <v>122</v>
      </c>
      <c r="D5" s="76"/>
      <c r="E5" s="77" t="s">
        <v>123</v>
      </c>
      <c r="F5" s="76" t="s">
        <v>124</v>
      </c>
    </row>
    <row r="6" spans="1:6" s="83" customFormat="1" ht="42" customHeight="1">
      <c r="A6" s="236">
        <v>1</v>
      </c>
      <c r="B6" s="237"/>
      <c r="C6" s="78" t="s">
        <v>185</v>
      </c>
      <c r="D6" s="79" t="s">
        <v>120</v>
      </c>
      <c r="E6" s="80">
        <v>43822</v>
      </c>
      <c r="F6" s="81">
        <v>8.35</v>
      </c>
    </row>
    <row r="7" spans="1:6" s="83" customFormat="1" ht="28.5" customHeight="1">
      <c r="A7" s="236">
        <v>2</v>
      </c>
      <c r="B7" s="237"/>
      <c r="C7" s="78" t="s">
        <v>184</v>
      </c>
      <c r="D7" s="79" t="s">
        <v>120</v>
      </c>
      <c r="E7" s="80">
        <v>43822</v>
      </c>
      <c r="F7" s="81">
        <v>9.49</v>
      </c>
    </row>
    <row r="8" spans="1:6" s="83" customFormat="1" ht="31.5" customHeight="1">
      <c r="A8" s="236">
        <v>3</v>
      </c>
      <c r="B8" s="237"/>
      <c r="C8" s="78" t="s">
        <v>187</v>
      </c>
      <c r="D8" s="79" t="s">
        <v>120</v>
      </c>
      <c r="E8" s="80">
        <v>43822</v>
      </c>
      <c r="F8" s="81">
        <v>11.49</v>
      </c>
    </row>
    <row r="9" spans="1:6" s="83" customFormat="1">
      <c r="A9" s="235"/>
      <c r="B9" s="235"/>
      <c r="C9" s="78"/>
      <c r="D9" s="79"/>
      <c r="E9" s="82"/>
      <c r="F9" s="81"/>
    </row>
    <row r="10" spans="1:6" s="83" customFormat="1">
      <c r="A10" s="240"/>
      <c r="B10" s="240"/>
      <c r="C10" s="98"/>
      <c r="D10" s="79"/>
      <c r="E10" s="82"/>
      <c r="F10" s="81"/>
    </row>
    <row r="11" spans="1:6" s="83" customFormat="1" ht="24.75" customHeight="1">
      <c r="A11" s="241" t="s">
        <v>125</v>
      </c>
      <c r="B11" s="241"/>
      <c r="C11" s="241"/>
      <c r="D11" s="238" t="s">
        <v>192</v>
      </c>
      <c r="E11" s="238"/>
      <c r="F11" s="239"/>
    </row>
  </sheetData>
  <mergeCells count="11">
    <mergeCell ref="D11:F11"/>
    <mergeCell ref="A7:B7"/>
    <mergeCell ref="A8:B8"/>
    <mergeCell ref="A9:B9"/>
    <mergeCell ref="A10:B10"/>
    <mergeCell ref="A11:C11"/>
    <mergeCell ref="A1:F1"/>
    <mergeCell ref="A3:B3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</vt:i4>
      </vt:variant>
    </vt:vector>
  </HeadingPairs>
  <TitlesOfParts>
    <vt:vector size="10" baseType="lpstr">
      <vt:lpstr>Plan1</vt:lpstr>
      <vt:lpstr>RESUMO</vt:lpstr>
      <vt:lpstr>BDI</vt:lpstr>
      <vt:lpstr>CRONOGRAMA</vt:lpstr>
      <vt:lpstr>ADMINISTRAÇÃO LOCAL</vt:lpstr>
      <vt:lpstr>CPU</vt:lpstr>
      <vt:lpstr>COTAÇÃO</vt:lpstr>
      <vt:lpstr>BDI!Area_de_impressao</vt:lpstr>
      <vt:lpstr>CPU!Area_de_impressao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</dc:creator>
  <cp:lastModifiedBy>Alex Sandro Pilatti</cp:lastModifiedBy>
  <cp:lastPrinted>2020-01-14T19:38:36Z</cp:lastPrinted>
  <dcterms:created xsi:type="dcterms:W3CDTF">2018-06-11T11:28:59Z</dcterms:created>
  <dcterms:modified xsi:type="dcterms:W3CDTF">2020-02-26T18:57:57Z</dcterms:modified>
</cp:coreProperties>
</file>